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05" windowHeight="11085" tabRatio="727" firstSheet="15" activeTab="23"/>
  </bookViews>
  <sheets>
    <sheet name="ÖSSZEFÜGGÉSEK" sheetId="1" r:id="rId1"/>
    <sheet name="1.1.sz.mell. (2)" sheetId="2" r:id="rId2"/>
    <sheet name="1.2.sz.mell. (2)" sheetId="3" r:id="rId3"/>
    <sheet name="1.3.sz.mell." sheetId="4" r:id="rId4"/>
    <sheet name="1.4.sz.mell." sheetId="5" r:id="rId5"/>
    <sheet name="2.1.sz.mell   (2)" sheetId="6" r:id="rId6"/>
    <sheet name="2.2.sz.mell   (2)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3.sz.mell." sheetId="12" r:id="rId12"/>
    <sheet name="4.sz.mell. (2)" sheetId="13" r:id="rId13"/>
    <sheet name="8. sz. mell. " sheetId="14" r:id="rId14"/>
    <sheet name="5.1. sz. mell" sheetId="15" r:id="rId15"/>
    <sheet name="5.1.1. sz. mell" sheetId="16" r:id="rId16"/>
    <sheet name="9.1.2. sz. mell " sheetId="17" r:id="rId17"/>
    <sheet name="9.1.3. sz. mell" sheetId="18" r:id="rId18"/>
    <sheet name="5.2. sz. mell" sheetId="19" r:id="rId19"/>
    <sheet name="5.2.1. sz. mell" sheetId="20" r:id="rId20"/>
    <sheet name="9.2.2. sz.  mell" sheetId="21" r:id="rId21"/>
    <sheet name="9.2.3. sz. mell" sheetId="22" r:id="rId22"/>
    <sheet name="5.3. sz. mell" sheetId="23" r:id="rId23"/>
    <sheet name="5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sz tájékoztató t." sheetId="30" r:id="rId30"/>
    <sheet name="4.sz tájékoztató t." sheetId="31" r:id="rId31"/>
    <sheet name="5. sz tájékoztató t." sheetId="32" r:id="rId32"/>
    <sheet name="Munka1" sheetId="33" r:id="rId33"/>
  </sheets>
  <externalReferences>
    <externalReference r:id="rId36"/>
    <externalReference r:id="rId37"/>
  </externalReferences>
  <definedNames>
    <definedName name="_xlfn.IFERROR" hidden="1">#NAME?</definedName>
    <definedName name="_xlnm.Print_Titles" localSheetId="14">'5.1. sz. mell'!$1:$6</definedName>
    <definedName name="_xlnm.Print_Titles" localSheetId="15">'5.1.1. sz. mell'!$1:$6</definedName>
    <definedName name="_xlnm.Print_Titles" localSheetId="18">'5.2. sz. mell'!$1:$6</definedName>
    <definedName name="_xlnm.Print_Titles" localSheetId="19">'5.2.1. sz. mell'!$1:$6</definedName>
    <definedName name="_xlnm.Print_Titles" localSheetId="22">'5.3. sz. mell'!$1:$6</definedName>
    <definedName name="_xlnm.Print_Titles" localSheetId="23">'5.3.1. sz. mell'!$1:$6</definedName>
    <definedName name="_xlnm.Print_Titles" localSheetId="16">'9.1.2. sz. mell '!$1:$6</definedName>
    <definedName name="_xlnm.Print_Titles" localSheetId="17">'9.1.3.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 (2)'!$A$1:$E$161</definedName>
    <definedName name="_xlnm.Print_Area" localSheetId="2">'1.2.sz.mell. (2)'!$A$1:$E$161</definedName>
    <definedName name="_xlnm.Print_Area" localSheetId="3">'1.3.sz.mell.'!$A$1:$C$159</definedName>
    <definedName name="_xlnm.Print_Area" localSheetId="4">'1.4.sz.mell.'!$A$1:$C$159</definedName>
    <definedName name="_xlnm.Print_Area" localSheetId="31">'5. sz tájékoztató t.'!$A$1:$E$37</definedName>
  </definedNames>
  <calcPr fullCalcOnLoad="1"/>
</workbook>
</file>

<file path=xl/sharedStrings.xml><?xml version="1.0" encoding="utf-8"?>
<sst xmlns="http://schemas.openxmlformats.org/spreadsheetml/2006/main" count="4308" uniqueCount="637">
  <si>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</si>
  <si>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</si>
  <si>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</si>
  <si>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</si>
  <si>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</si>
  <si>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</si>
  <si>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</si>
  <si>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</si>
  <si>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</si>
  <si>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</si>
  <si>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</si>
  <si>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</si>
  <si>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</si>
  <si>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</si>
  <si>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</si>
  <si>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</si>
  <si>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</si>
  <si>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</si>
  <si>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</si>
  <si>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</si>
  <si>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</si>
  <si>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</si>
  <si>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</si>
  <si>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</si>
  <si>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</si>
  <si>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</si>
  <si>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</si>
  <si>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</si>
  <si>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</si>
  <si>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</si>
  <si>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</si>
  <si>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</si>
  <si>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</si>
  <si>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</si>
  <si>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</si>
  <si>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</si>
  <si>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</si>
  <si>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</si>
  <si>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</si>
  <si>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</si>
  <si>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</si>
  <si>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</si>
  <si>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</si>
  <si>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</si>
  <si>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</si>
  <si>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</si>
  <si>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</si>
  <si>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</si>
  <si>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</si>
  <si>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</si>
  <si>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</si>
  <si>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</si>
  <si>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</si>
  <si>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</si>
  <si>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</si>
  <si>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</si>
  <si>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</si>
  <si>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</si>
  <si>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</si>
  <si>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</si>
  <si>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</si>
  <si>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</si>
  <si>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</si>
  <si>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</si>
  <si>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</si>
  <si>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</si>
  <si>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</si>
  <si>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</si>
  <si>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</si>
  <si>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</si>
  <si>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</si>
  <si>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</si>
  <si>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</si>
  <si>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</si>
  <si>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</si>
  <si>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</si>
  <si>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</si>
  <si>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</si>
  <si>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</si>
  <si>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</si>
  <si>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</si>
  <si>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</si>
  <si>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</si>
  <si>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</si>
  <si>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</si>
  <si>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</si>
  <si>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</si>
  <si>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</si>
  <si>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</si>
  <si>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</si>
  <si>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</si>
  <si>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</si>
  <si>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</si>
  <si>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</si>
  <si>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</si>
  <si>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</si>
  <si>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</si>
  <si>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</si>
  <si>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</si>
  <si>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</si>
  <si>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</si>
  <si>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</si>
  <si>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</si>
  <si>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</si>
  <si>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</si>
  <si>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</si>
  <si>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</si>
  <si>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</si>
  <si>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</si>
  <si>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</si>
  <si>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</si>
  <si>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</si>
  <si>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</si>
  <si>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</si>
  <si>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</si>
  <si>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</si>
  <si>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</si>
  <si>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</si>
  <si>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</si>
  <si>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</si>
  <si>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</si>
  <si>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</si>
  <si>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</si>
  <si>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</si>
  <si>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</si>
  <si>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</si>
  <si>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</si>
  <si>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</si>
  <si>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</si>
  <si>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</si>
  <si>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</si>
  <si>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</si>
  <si>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</si>
  <si>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</si>
  <si>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</si>
  <si>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</si>
  <si>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</si>
  <si>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</si>
  <si>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</si>
  <si>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</si>
  <si>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</si>
  <si>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</si>
  <si>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</si>
  <si>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</si>
  <si>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</si>
  <si>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</si>
  <si>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</si>
  <si>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</si>
  <si>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</si>
  <si>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</si>
  <si>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</si>
  <si>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</si>
  <si>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</si>
  <si>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</si>
  <si>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</si>
  <si>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</si>
  <si>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</si>
  <si>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</si>
  <si>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</si>
  <si>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</si>
  <si>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</si>
  <si>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</si>
  <si>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</si>
  <si>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</si>
  <si>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</si>
  <si>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</si>
  <si>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</si>
  <si>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</si>
  <si>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</si>
  <si>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</si>
  <si>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</si>
  <si>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</si>
  <si>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</si>
  <si>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</si>
  <si>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</si>
  <si>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</si>
  <si>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</si>
  <si>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</si>
  <si>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</si>
  <si>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</si>
  <si>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</si>
  <si>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</si>
  <si>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</si>
  <si>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</si>
  <si>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</si>
  <si>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</si>
  <si>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</si>
  <si>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</si>
  <si>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</si>
  <si>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</si>
  <si>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</si>
  <si>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</si>
  <si>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</si>
  <si>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</si>
  <si>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</si>
  <si>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</si>
  <si>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</si>
  <si>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</si>
  <si>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</si>
  <si>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</si>
  <si>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</si>
  <si>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</si>
  <si>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</si>
  <si>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</si>
  <si>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</si>
  <si>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</si>
  <si>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</si>
  <si>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</si>
  <si>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</si>
  <si>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</si>
  <si>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</si>
  <si>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</si>
  <si>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</si>
  <si>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</si>
  <si>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</si>
  <si>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</si>
  <si>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</si>
  <si>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</si>
  <si>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</si>
  <si>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</si>
  <si>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</si>
  <si>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</si>
  <si>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</si>
  <si>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</si>
  <si>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</si>
  <si>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</si>
  <si>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</si>
  <si>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</si>
  <si>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</si>
  <si>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</si>
  <si>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</si>
  <si>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</si>
  <si>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</si>
  <si>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</si>
  <si>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</si>
  <si>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</si>
  <si>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</si>
  <si>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</si>
  <si>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</si>
  <si>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</si>
  <si>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</si>
  <si>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</si>
  <si>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</si>
  <si>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</si>
  <si>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</si>
  <si>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</si>
  <si>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</si>
  <si>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</si>
  <si>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</si>
  <si>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</si>
  <si>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</si>
  <si>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</si>
  <si>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</si>
  <si>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</si>
  <si>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</si>
  <si>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</si>
  <si>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</si>
  <si>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</si>
  <si>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</si>
  <si>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</si>
  <si>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</si>
  <si>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</si>
  <si>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</si>
  <si>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</si>
  <si>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</si>
  <si>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</si>
  <si>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</si>
  <si>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</si>
  <si>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</si>
  <si>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</si>
  <si>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</si>
  <si>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</si>
  <si>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</si>
  <si>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</si>
  <si>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</si>
  <si>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</si>
  <si>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</si>
  <si>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</si>
  <si>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</si>
  <si>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</si>
  <si>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</si>
  <si>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</si>
  <si>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</si>
  <si>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</si>
  <si>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</si>
  <si>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</si>
  <si>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</si>
  <si>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</si>
  <si>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</si>
  <si>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</si>
  <si>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</si>
  <si>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</si>
  <si>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</si>
  <si>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</si>
  <si>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</si>
  <si>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</si>
  <si>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</si>
  <si>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</si>
  <si>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</si>
  <si>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</si>
  <si>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</si>
  <si>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</si>
  <si>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</si>
  <si>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</si>
  <si>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</si>
  <si>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</si>
  <si>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</si>
  <si>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</si>
  <si>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</si>
  <si>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</si>
  <si>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</si>
  <si>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</si>
  <si>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</si>
  <si>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</si>
  <si>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</si>
  <si>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</si>
  <si>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</si>
  <si>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</si>
  <si>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</si>
  <si>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</si>
  <si>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</si>
  <si>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</si>
  <si>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</si>
  <si>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</si>
  <si>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</si>
  <si>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</si>
  <si>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</si>
  <si>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</si>
  <si>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</si>
  <si>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</si>
  <si>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</si>
  <si>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</si>
  <si>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</si>
  <si>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</si>
  <si>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</si>
  <si>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</si>
  <si>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</si>
  <si>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</si>
  <si>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</si>
  <si>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</si>
  <si>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</si>
  <si>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</si>
  <si>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</si>
  <si>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</si>
  <si>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</si>
  <si>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</si>
  <si>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</si>
  <si>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</si>
  <si>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</si>
  <si>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</si>
  <si>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</si>
  <si>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</si>
  <si>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</si>
  <si>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</si>
  <si>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</si>
  <si>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</si>
  <si>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</si>
  <si>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</si>
  <si>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</si>
  <si>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</si>
  <si>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</si>
  <si>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</si>
  <si>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</si>
  <si>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</si>
  <si>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</si>
  <si>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</si>
  <si>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</si>
  <si>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</si>
  <si>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</si>
  <si>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</si>
  <si>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</si>
  <si>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</si>
  <si>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</si>
  <si>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</si>
  <si>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</si>
  <si>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</si>
  <si>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</si>
  <si>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</si>
  <si>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</si>
  <si>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</si>
  <si>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</si>
  <si>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</si>
  <si>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</si>
  <si>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</si>
  <si>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</si>
  <si>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</si>
  <si>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</si>
  <si>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</si>
  <si>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</si>
  <si>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</si>
  <si>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</si>
  <si>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</si>
  <si>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</si>
  <si>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</si>
  <si>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</si>
  <si>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</si>
  <si>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</si>
  <si>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</si>
  <si>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</si>
  <si>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</si>
  <si>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</si>
  <si>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</si>
  <si>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</si>
  <si>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</si>
  <si>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</si>
  <si>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</si>
  <si>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</si>
  <si>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</si>
  <si>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</si>
  <si>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</si>
  <si>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</si>
  <si>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</si>
  <si>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</si>
  <si>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</si>
  <si>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</si>
  <si>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</si>
  <si>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</si>
  <si>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</si>
  <si>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</si>
  <si>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</si>
  <si>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</si>
  <si>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</si>
  <si>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</si>
  <si>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</si>
  <si>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</si>
  <si>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</si>
  <si>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</si>
  <si>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</si>
  <si>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</si>
  <si>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</si>
  <si>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</si>
  <si>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</si>
  <si>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</si>
  <si>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</si>
  <si>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</si>
  <si>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</si>
  <si>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</si>
  <si>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</si>
  <si>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</si>
  <si>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</si>
  <si>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</si>
  <si>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</si>
  <si>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</si>
  <si>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</si>
  <si>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</si>
  <si>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</si>
  <si>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</si>
  <si>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</si>
  <si>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</si>
  <si>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</si>
  <si>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</si>
  <si>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</si>
  <si>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</si>
  <si>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</si>
  <si>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</si>
  <si>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</si>
  <si>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</si>
  <si>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</si>
  <si>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</si>
  <si>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</si>
  <si>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</si>
  <si>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</si>
  <si>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</si>
  <si>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</si>
  <si>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</si>
  <si>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</si>
  <si>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</si>
  <si>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</si>
  <si>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</si>
  <si>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</si>
  <si>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</si>
  <si>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</si>
  <si>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</si>
  <si>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</si>
  <si>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</si>
  <si>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</si>
  <si>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</si>
  <si>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</si>
  <si>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</si>
  <si>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</si>
  <si>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</si>
  <si>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</si>
  <si>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</si>
  <si>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</si>
  <si>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</si>
  <si>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</si>
  <si>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</si>
  <si>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</si>
  <si>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</si>
  <si>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</si>
  <si>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</si>
  <si>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</si>
  <si>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</si>
  <si>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</si>
  <si>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</si>
  <si>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</si>
  <si>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</si>
  <si>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</si>
  <si>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</si>
  <si>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</si>
  <si>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</si>
  <si>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</si>
  <si>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</si>
  <si>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</si>
  <si>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</si>
  <si>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</si>
  <si>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</si>
  <si>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</si>
  <si>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</si>
  <si>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</si>
  <si>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</si>
  <si>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</si>
  <si>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</si>
  <si>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</si>
  <si>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</si>
  <si>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</si>
  <si>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</si>
  <si>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</si>
  <si>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</si>
  <si>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</si>
  <si>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</si>
  <si>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</si>
  <si>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</si>
  <si>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</si>
  <si>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</si>
  <si>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</si>
  <si>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</si>
  <si>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</si>
  <si>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</si>
  <si>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</si>
  <si>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</si>
  <si>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</si>
  <si>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</si>
  <si>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Kiemelt előirányzat, előirányzat megnevezése</t>
  </si>
  <si>
    <t>Forintban!</t>
  </si>
  <si>
    <t>Hozzájárulás  (Ft)</t>
  </si>
  <si>
    <t>2017. évi előirányzat BEVÉTELEK</t>
  </si>
  <si>
    <t>Bruttó  hiány:</t>
  </si>
  <si>
    <t>Bruttó  többlet:</t>
  </si>
  <si>
    <t>Sajószögedi Polgármesteri Hivatal</t>
  </si>
  <si>
    <t>Sajószögedi Általános Művelődési Központ - Család és Gyermekjóléti Szolgálat - Konyha</t>
  </si>
  <si>
    <t>Sajószöged Községi Önkormányzat</t>
  </si>
  <si>
    <t>11734114-15348609</t>
  </si>
  <si>
    <t>30 napon túli elismert tartozásállomány összesen: 0 Ft</t>
  </si>
  <si>
    <t>Térfigyelő kamerarendszer beüzemelése</t>
  </si>
  <si>
    <t>Polgármesteri Hivatal udvar térkő lerakás</t>
  </si>
  <si>
    <t>2014-2017</t>
  </si>
  <si>
    <t>ÁMK egyéb tárgyi eszközök beszerzése, pótlása</t>
  </si>
  <si>
    <t>2017</t>
  </si>
  <si>
    <t>PH informatikai eszköz beszerzése, pótlása</t>
  </si>
  <si>
    <t>PH egyéb tárgyi eszköz beszerzése, pótlása</t>
  </si>
  <si>
    <t>Egyéb eszköz beszerzése, pótlása</t>
  </si>
  <si>
    <t>ÖNK. Épületek szükségszerű felújítása</t>
  </si>
  <si>
    <t>Építményadó és telekadó</t>
  </si>
  <si>
    <t>Sajószöged Községi Testedző Kör</t>
  </si>
  <si>
    <t>működési támogatás</t>
  </si>
  <si>
    <t>Polgárőr Egyesület Sajószöged</t>
  </si>
  <si>
    <t>Egyéb civil szervezetek</t>
  </si>
  <si>
    <t>Községüzemeltetési Kft.</t>
  </si>
  <si>
    <t>Emberi Erőforrások Minisztériuma (felsőoktatásban tanulók)</t>
  </si>
  <si>
    <t>Bursa Hungarica ösztöndíj</t>
  </si>
  <si>
    <t>Humánszolgáltató Tiszaújváros</t>
  </si>
  <si>
    <t>jelzőrendszeres HSNY támogatása</t>
  </si>
  <si>
    <t>Rendelőintézet Tiszaújváros</t>
  </si>
  <si>
    <t>háziorvosi ügyelet támogatása</t>
  </si>
  <si>
    <t>intézményfinanszírozás</t>
  </si>
  <si>
    <t>Sajószögedi ÁMK-Család és Gyermekjóléti Szolgálat-Konyha</t>
  </si>
  <si>
    <t>Építményadó és Telekadó</t>
  </si>
  <si>
    <t xml:space="preserve"> ----------------------------------------------------------------------------------------------------------</t>
  </si>
  <si>
    <t>Éves eredeti kiadási előirányzat: 0 Ft</t>
  </si>
  <si>
    <t>9.1.2. melléklet az 1/2017. (II.28.) önkormányzati rendelethez</t>
  </si>
  <si>
    <t>9.1.3. melléklet az 1/2017. (II.28.) önkormányzati rendelethez</t>
  </si>
  <si>
    <t>9.2.2. melléklet az 1/2017. (II.28.) önkormányzati rendelethez</t>
  </si>
  <si>
    <t>9.2.3. melléklet az 1/2017. (II.28.) önkormányzati rendelethez</t>
  </si>
  <si>
    <t>9.3.2. melléklet az 1/2017. (II.28.) önkormányzati rendelethez</t>
  </si>
  <si>
    <t>9.3.3. melléklet az 1/2017. (II.28.) önkormányzati rendelethez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</si>
  <si>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</si>
  <si>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</si>
  <si>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E=C±D</t>
  </si>
  <si>
    <t>Vagyoni tipusú adók</t>
  </si>
  <si>
    <t>Kiadási jogcím</t>
  </si>
  <si>
    <t>1. sz. módosítás 
(±)</t>
  </si>
  <si>
    <t>Hitel-, kölcsöntörlesztés államházt-on kívülre (4.1. + … + 4.3.)</t>
  </si>
  <si>
    <t xml:space="preserve">2.1. melléklet </t>
  </si>
  <si>
    <t xml:space="preserve">F </t>
  </si>
  <si>
    <t>I=G±H</t>
  </si>
  <si>
    <t xml:space="preserve">   Váltóbevételek</t>
  </si>
  <si>
    <t>Államháztartáson belüli megelőlegezés visszafizetése</t>
  </si>
  <si>
    <t>2.2. melléklet</t>
  </si>
  <si>
    <t>Egyéb felhalmozási célú átvett pénzeszközök</t>
  </si>
  <si>
    <t>G=(D+F)</t>
  </si>
  <si>
    <t>PH udvarra garázs építés</t>
  </si>
  <si>
    <t>ÁMK informatikai tárgyi eszközök beszerzése, pótlása</t>
  </si>
  <si>
    <t>ÖNK immateriális javak beszerzése, létesítése</t>
  </si>
  <si>
    <t>ÖNK ingatlanok beszerzése, létesítése</t>
  </si>
  <si>
    <t>Óvoda felújítás - TOP</t>
  </si>
  <si>
    <t>2017-2018</t>
  </si>
  <si>
    <t>ÖNK informatikai eszközök beszerzése, létesítése</t>
  </si>
  <si>
    <t>ÖNK. Épületek  felújítása</t>
  </si>
  <si>
    <t>Sajószöged Községi Önkormányzat adósságot keletkeztető ügyletekből és kezességvállalásokból fennálló kötelezettségei</t>
  </si>
  <si>
    <t>MEGNEVEZÉS</t>
  </si>
  <si>
    <t>Évek</t>
  </si>
  <si>
    <t>Összesen
(F=C+D+E)</t>
  </si>
  <si>
    <t xml:space="preserve"> --------------------------------------------</t>
  </si>
  <si>
    <t>ÖSSZES KÖTELEZETTSÉG</t>
  </si>
  <si>
    <t>Sajószöged Községi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</si>
  <si>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</si>
  <si>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</si>
  <si>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</si>
  <si>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</si>
  <si>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</si>
  <si>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</si>
  <si>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</si>
  <si>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</si>
  <si>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</si>
  <si>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5.1. melléklet</t>
  </si>
  <si>
    <t>5.1.1. melléklet</t>
  </si>
  <si>
    <t>Vagyoni típusú adók</t>
  </si>
  <si>
    <t>5.2. melléklet</t>
  </si>
  <si>
    <t>Költségvetési szerv</t>
  </si>
  <si>
    <t>5.2.1. melléklet</t>
  </si>
  <si>
    <t>E=C+D</t>
  </si>
  <si>
    <t>5.3. melléklet</t>
  </si>
  <si>
    <t xml:space="preserve">Sajószögedi Általános Művelődési Központ </t>
  </si>
  <si>
    <t>5.3.1. melléklet</t>
  </si>
  <si>
    <t>Sajószögedi Általános Művelődési Központ</t>
  </si>
  <si>
    <r>
      <rPr>
        <vertAlign val="superscript"/>
        <sz val="12"/>
        <rFont val="Times New Roman CE"/>
        <family val="0"/>
      </rPr>
      <t>2</t>
    </r>
    <r>
      <rPr>
        <sz val="12"/>
        <rFont val="Times New Roman CE"/>
        <family val="0"/>
      </rPr>
      <t xml:space="preserve"> Módosította a 4/2018.(V.02.) önkormányzati rendelet 2.§ (1) bekezdése. Hatályos 2018.05.03-tól.</t>
    </r>
  </si>
  <si>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Módosította a 4/2018.(V.02.) önkormányzati rendelet 2.§ (2) bekezdése. Hatályos 2018.05.03-tól.</t>
    </r>
  </si>
  <si>
    <r>
      <rPr>
        <vertAlign val="superscript"/>
        <sz val="10"/>
        <rFont val="Times New Roman CE"/>
        <family val="0"/>
      </rPr>
      <t>4</t>
    </r>
    <r>
      <rPr>
        <sz val="10"/>
        <rFont val="Times New Roman CE"/>
        <family val="0"/>
      </rPr>
      <t xml:space="preserve"> Módosította a 4/2018.(V.02.) önkormányzati rendelet 2.§ (3) bekezdése. Hatályos 2018.05.03-tól.</t>
    </r>
  </si>
  <si>
    <r>
      <rPr>
        <vertAlign val="superscript"/>
        <sz val="10"/>
        <rFont val="Times New Roman CE"/>
        <family val="0"/>
      </rPr>
      <t>5</t>
    </r>
    <r>
      <rPr>
        <sz val="10"/>
        <rFont val="Times New Roman CE"/>
        <family val="0"/>
      </rPr>
      <t xml:space="preserve"> Módosította a 4/2018.(V.02.) önkormányzati rendelet 2.§ (4) bekezdése. Hatályos 2018.05.03-tól.</t>
    </r>
  </si>
  <si>
    <r>
      <rPr>
        <vertAlign val="superscript"/>
        <sz val="10"/>
        <rFont val="Times New Roman CE"/>
        <family val="0"/>
      </rPr>
      <t>6</t>
    </r>
    <r>
      <rPr>
        <sz val="10"/>
        <rFont val="Times New Roman CE"/>
        <family val="0"/>
      </rPr>
      <t xml:space="preserve"> Módosította a 4/2018.(V.02.) önkormányzati rendelet 2.§ (5) bekezdése. Hatályos 2018.05.03-tól.</t>
    </r>
  </si>
  <si>
    <r>
      <rPr>
        <vertAlign val="superscript"/>
        <sz val="10"/>
        <rFont val="Times New Roman CE"/>
        <family val="0"/>
      </rPr>
      <t>7</t>
    </r>
    <r>
      <rPr>
        <sz val="10"/>
        <rFont val="Times New Roman CE"/>
        <family val="0"/>
      </rPr>
      <t xml:space="preserve"> Módosította a 4/2018.(V.02.) önkormányzati rendelet 2.§ (6) bekezdése. Hatályos 2018.05.03-tól.</t>
    </r>
  </si>
  <si>
    <r>
      <rPr>
        <vertAlign val="superscript"/>
        <sz val="10"/>
        <rFont val="Times New Roman CE"/>
        <family val="0"/>
      </rPr>
      <t>9</t>
    </r>
    <r>
      <rPr>
        <sz val="10"/>
        <rFont val="Times New Roman CE"/>
        <family val="0"/>
      </rPr>
      <t xml:space="preserve"> Módosította a 4/2018.(V.02.) önkormányzati rendelet 2.§ (8) bekezdése. Hatályos 2018.05.03-tól.</t>
    </r>
  </si>
  <si>
    <r>
      <rPr>
        <vertAlign val="superscript"/>
        <sz val="10"/>
        <rFont val="Times New Roman CE"/>
        <family val="0"/>
      </rPr>
      <t>10</t>
    </r>
    <r>
      <rPr>
        <sz val="10"/>
        <rFont val="Times New Roman CE"/>
        <family val="0"/>
      </rPr>
      <t xml:space="preserve"> Módosította a 4/2018.(V.02.) önkormányzati rendelet 2.§ (9) bekezdése. Hatályos 2018.05.03-tól.</t>
    </r>
  </si>
  <si>
    <r>
      <rPr>
        <vertAlign val="superscript"/>
        <sz val="10"/>
        <rFont val="Times New Roman CE"/>
        <family val="0"/>
      </rPr>
      <t>11</t>
    </r>
    <r>
      <rPr>
        <sz val="10"/>
        <rFont val="Times New Roman CE"/>
        <family val="0"/>
      </rPr>
      <t xml:space="preserve"> Módosította a 4/2018.(V.02.) önkormányzati rendelet 2.§ (10) bekezdése. Hatályos 2018.05.03-tól.</t>
    </r>
  </si>
  <si>
    <r>
      <rPr>
        <vertAlign val="superscript"/>
        <sz val="10"/>
        <rFont val="Times New Roman CE"/>
        <family val="0"/>
      </rPr>
      <t>12</t>
    </r>
    <r>
      <rPr>
        <sz val="10"/>
        <rFont val="Times New Roman CE"/>
        <family val="0"/>
      </rPr>
      <t xml:space="preserve"> Módosította a 4/2018.(V.02.) önkormányzati rendelet 2.§ (11) bekezdése. Hatályos 2018.05.03-tól.</t>
    </r>
  </si>
  <si>
    <r>
      <rPr>
        <vertAlign val="superscript"/>
        <sz val="10"/>
        <rFont val="Times New Roman CE"/>
        <family val="0"/>
      </rPr>
      <t>13</t>
    </r>
    <r>
      <rPr>
        <sz val="10"/>
        <rFont val="Times New Roman CE"/>
        <family val="0"/>
      </rPr>
      <t xml:space="preserve"> Módosította a 4/2018.(V.02.) önkormányzati rendelet 2.§ (12) bekezdése. Hatályos 2018.05.03-tól.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</si>
</sst>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b/>
      <sz val="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color indexed="8"/>
      <name val="Times New Roman"/>
      <family val="1"/>
    </font>
    <font>
      <b/>
      <sz val="14"/>
      <color indexed="10"/>
      <name val="Times New Roman CE"/>
      <family val="0"/>
    </font>
    <font>
      <sz val="9"/>
      <name val="Times New Roman"/>
      <family val="1"/>
    </font>
    <font>
      <vertAlign val="superscript"/>
      <sz val="12"/>
      <name val="Times New Roman CE"/>
      <family val="0"/>
    </font>
    <font>
      <vertAlign val="superscript"/>
      <sz val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theme="1"/>
      <name val="Times New Roman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8" borderId="7" applyNumberFormat="0" applyFont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733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0" fontId="16" fillId="0" borderId="0" xfId="59" applyFont="1" applyFill="1">
      <alignment/>
      <protection/>
    </xf>
    <xf numFmtId="0" fontId="18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>
      <alignment horizontal="center" vertical="center" wrapText="1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/>
      <protection/>
    </xf>
    <xf numFmtId="0" fontId="7" fillId="0" borderId="37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6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6" fillId="0" borderId="16" xfId="60" applyFont="1" applyFill="1" applyBorder="1" applyAlignment="1" applyProtection="1">
      <alignment horizontal="left" vertical="center" indent="1"/>
      <protection/>
    </xf>
    <xf numFmtId="164" fontId="16" fillId="0" borderId="38" xfId="60" applyNumberFormat="1" applyFont="1" applyFill="1" applyBorder="1" applyAlignment="1" applyProtection="1">
      <alignment vertical="center"/>
      <protection/>
    </xf>
    <xf numFmtId="0" fontId="16" fillId="0" borderId="17" xfId="60" applyFont="1" applyFill="1" applyBorder="1" applyAlignment="1" applyProtection="1">
      <alignment horizontal="left" vertical="center" indent="1"/>
      <protection/>
    </xf>
    <xf numFmtId="164" fontId="16" fillId="0" borderId="29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6" fillId="0" borderId="35" xfId="60" applyNumberFormat="1" applyFont="1" applyFill="1" applyBorder="1" applyAlignment="1" applyProtection="1">
      <alignment vertical="center"/>
      <protection/>
    </xf>
    <xf numFmtId="164" fontId="14" fillId="0" borderId="26" xfId="60" applyNumberFormat="1" applyFont="1" applyFill="1" applyBorder="1" applyAlignment="1" applyProtection="1">
      <alignment vertical="center"/>
      <protection/>
    </xf>
    <xf numFmtId="0" fontId="16" fillId="0" borderId="18" xfId="60" applyFont="1" applyFill="1" applyBorder="1" applyAlignment="1" applyProtection="1">
      <alignment horizontal="left" vertical="center" indent="1"/>
      <protection/>
    </xf>
    <xf numFmtId="0" fontId="14" fillId="0" borderId="22" xfId="60" applyFont="1" applyFill="1" applyBorder="1" applyAlignment="1" applyProtection="1">
      <alignment horizontal="left" vertical="center" indent="1"/>
      <protection/>
    </xf>
    <xf numFmtId="164" fontId="14" fillId="0" borderId="26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9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9" xfId="0" applyFont="1" applyFill="1" applyBorder="1" applyAlignment="1" applyProtection="1">
      <alignment horizontal="right"/>
      <protection/>
    </xf>
    <xf numFmtId="164" fontId="15" fillId="0" borderId="39" xfId="59" applyNumberFormat="1" applyFont="1" applyFill="1" applyBorder="1" applyAlignment="1" applyProtection="1">
      <alignment horizontal="left" vertical="center"/>
      <protection/>
    </xf>
    <xf numFmtId="0" fontId="16" fillId="0" borderId="28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indent="6"/>
      <protection/>
    </xf>
    <xf numFmtId="0" fontId="16" fillId="0" borderId="11" xfId="59" applyFont="1" applyFill="1" applyBorder="1" applyAlignment="1" applyProtection="1">
      <alignment horizontal="left" vertical="center" wrapText="1" indent="6"/>
      <protection/>
    </xf>
    <xf numFmtId="0" fontId="16" fillId="0" borderId="15" xfId="59" applyFont="1" applyFill="1" applyBorder="1" applyAlignment="1" applyProtection="1">
      <alignment horizontal="left" vertical="center" wrapText="1" indent="6"/>
      <protection/>
    </xf>
    <xf numFmtId="0" fontId="16" fillId="0" borderId="40" xfId="59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7" fillId="0" borderId="41" xfId="59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42" xfId="59" applyFont="1" applyFill="1" applyBorder="1" applyAlignment="1" applyProtection="1">
      <alignment horizontal="center" vertical="center" wrapText="1"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6" fontId="16" fillId="0" borderId="42" xfId="46" applyNumberFormat="1" applyFont="1" applyFill="1" applyBorder="1" applyAlignment="1" applyProtection="1">
      <alignment/>
      <protection locked="0"/>
    </xf>
    <xf numFmtId="166" fontId="16" fillId="0" borderId="29" xfId="46" applyNumberFormat="1" applyFont="1" applyFill="1" applyBorder="1" applyAlignment="1" applyProtection="1">
      <alignment/>
      <protection locked="0"/>
    </xf>
    <xf numFmtId="166" fontId="16" fillId="0" borderId="30" xfId="46" applyNumberFormat="1" applyFont="1" applyFill="1" applyBorder="1" applyAlignment="1" applyProtection="1">
      <alignment/>
      <protection locked="0"/>
    </xf>
    <xf numFmtId="0" fontId="16" fillId="0" borderId="13" xfId="59" applyFont="1" applyFill="1" applyBorder="1" applyProtection="1">
      <alignment/>
      <protection locked="0"/>
    </xf>
    <xf numFmtId="0" fontId="16" fillId="0" borderId="11" xfId="59" applyFont="1" applyFill="1" applyBorder="1" applyProtection="1">
      <alignment/>
      <protection locked="0"/>
    </xf>
    <xf numFmtId="0" fontId="16" fillId="0" borderId="15" xfId="59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42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7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5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4" fillId="0" borderId="41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3" xfId="0" applyNumberFormat="1" applyFont="1" applyFill="1" applyBorder="1" applyAlignment="1" applyProtection="1">
      <alignment horizontal="center" vertical="center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54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55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6" fillId="0" borderId="55" xfId="0" applyNumberFormat="1" applyFont="1" applyFill="1" applyBorder="1" applyAlignment="1" applyProtection="1">
      <alignment vertical="center" wrapText="1"/>
      <protection/>
    </xf>
    <xf numFmtId="0" fontId="16" fillId="0" borderId="11" xfId="60" applyFont="1" applyFill="1" applyBorder="1" applyAlignment="1" applyProtection="1">
      <alignment horizontal="left" vertical="center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indent="1"/>
      <protection/>
    </xf>
    <xf numFmtId="0" fontId="7" fillId="0" borderId="23" xfId="60" applyFont="1" applyFill="1" applyBorder="1" applyAlignment="1" applyProtection="1">
      <alignment horizontal="left" indent="1"/>
      <protection/>
    </xf>
    <xf numFmtId="164" fontId="16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9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2" xfId="0" applyNumberFormat="1" applyFont="1" applyFill="1" applyBorder="1" applyAlignment="1" applyProtection="1">
      <alignment horizontal="right" vertical="center"/>
      <protection/>
    </xf>
    <xf numFmtId="49" fontId="7" fillId="0" borderId="58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9" xfId="59" applyFont="1" applyFill="1" applyBorder="1" applyAlignment="1" applyProtection="1">
      <alignment horizontal="center" vertical="center" wrapText="1"/>
      <protection/>
    </xf>
    <xf numFmtId="0" fontId="6" fillId="0" borderId="59" xfId="59" applyFont="1" applyFill="1" applyBorder="1" applyAlignment="1" applyProtection="1">
      <alignment vertical="center" wrapText="1"/>
      <protection/>
    </xf>
    <xf numFmtId="164" fontId="6" fillId="0" borderId="59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59" xfId="59" applyFont="1" applyFill="1" applyBorder="1" applyAlignment="1" applyProtection="1">
      <alignment horizontal="right" vertical="center" wrapText="1" indent="1"/>
      <protection locked="0"/>
    </xf>
    <xf numFmtId="164" fontId="16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47" xfId="59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37" xfId="59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49" fontId="16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4" fillId="0" borderId="41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41" xfId="59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4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59" applyFont="1" applyFill="1">
      <alignment/>
      <protection/>
    </xf>
    <xf numFmtId="0" fontId="14" fillId="0" borderId="22" xfId="59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>
      <alignment vertical="center" wrapText="1"/>
      <protection/>
    </xf>
    <xf numFmtId="164" fontId="14" fillId="0" borderId="62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40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8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164" fontId="14" fillId="0" borderId="63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41" xfId="0" applyNumberFormat="1" applyFont="1" applyBorder="1" applyAlignment="1" applyProtection="1">
      <alignment horizontal="right" vertical="center" wrapText="1" indent="1"/>
      <protection/>
    </xf>
    <xf numFmtId="164" fontId="21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1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63" xfId="59" applyFont="1" applyFill="1" applyBorder="1" applyAlignment="1" applyProtection="1">
      <alignment horizontal="center" vertical="center" wrapText="1"/>
      <protection/>
    </xf>
    <xf numFmtId="0" fontId="14" fillId="0" borderId="28" xfId="59" applyFont="1" applyFill="1" applyBorder="1" applyAlignment="1" applyProtection="1">
      <alignment vertical="center" wrapText="1"/>
      <protection/>
    </xf>
    <xf numFmtId="164" fontId="14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59" xfId="59" applyFont="1" applyFill="1" applyBorder="1" applyAlignment="1" applyProtection="1">
      <alignment horizontal="right" vertical="center" wrapText="1" indent="1"/>
      <protection/>
    </xf>
    <xf numFmtId="164" fontId="16" fillId="0" borderId="59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164" fontId="14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41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9" applyFont="1" applyFill="1" applyBorder="1" applyAlignment="1" applyProtection="1">
      <alignment horizontal="center" vertical="center"/>
      <protection/>
    </xf>
    <xf numFmtId="0" fontId="14" fillId="0" borderId="26" xfId="59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4" fontId="14" fillId="0" borderId="6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49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31" xfId="0" applyNumberFormat="1" applyFont="1" applyFill="1" applyBorder="1" applyAlignment="1" applyProtection="1">
      <alignment vertical="center" wrapText="1"/>
      <protection/>
    </xf>
    <xf numFmtId="164" fontId="28" fillId="0" borderId="22" xfId="0" applyNumberFormat="1" applyFont="1" applyFill="1" applyBorder="1" applyAlignment="1" applyProtection="1">
      <alignment vertical="center" wrapText="1"/>
      <protection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28" fillId="0" borderId="26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32" xfId="0" applyNumberFormat="1" applyFont="1" applyFill="1" applyBorder="1" applyAlignment="1" applyProtection="1">
      <alignment vertical="center" wrapText="1"/>
      <protection locked="0"/>
    </xf>
    <xf numFmtId="164" fontId="28" fillId="0" borderId="17" xfId="0" applyNumberFormat="1" applyFont="1" applyFill="1" applyBorder="1" applyAlignment="1" applyProtection="1">
      <alignment vertical="center" wrapText="1"/>
      <protection locked="0"/>
    </xf>
    <xf numFmtId="164" fontId="28" fillId="0" borderId="11" xfId="0" applyNumberFormat="1" applyFont="1" applyFill="1" applyBorder="1" applyAlignment="1" applyProtection="1">
      <alignment vertical="center" wrapText="1"/>
      <protection locked="0"/>
    </xf>
    <xf numFmtId="164" fontId="28" fillId="0" borderId="29" xfId="0" applyNumberFormat="1" applyFont="1" applyFill="1" applyBorder="1" applyAlignment="1" applyProtection="1">
      <alignment vertical="center" wrapText="1"/>
      <protection locked="0"/>
    </xf>
    <xf numFmtId="49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33" xfId="0" applyNumberFormat="1" applyFont="1" applyFill="1" applyBorder="1" applyAlignment="1" applyProtection="1">
      <alignment vertical="center" wrapText="1"/>
      <protection locked="0"/>
    </xf>
    <xf numFmtId="164" fontId="28" fillId="0" borderId="19" xfId="0" applyNumberFormat="1" applyFont="1" applyFill="1" applyBorder="1" applyAlignment="1" applyProtection="1">
      <alignment vertical="center" wrapText="1"/>
      <protection locked="0"/>
    </xf>
    <xf numFmtId="164" fontId="28" fillId="0" borderId="15" xfId="0" applyNumberFormat="1" applyFont="1" applyFill="1" applyBorder="1" applyAlignment="1" applyProtection="1">
      <alignment vertical="center" wrapText="1"/>
      <protection locked="0"/>
    </xf>
    <xf numFmtId="164" fontId="28" fillId="0" borderId="30" xfId="0" applyNumberFormat="1" applyFont="1" applyFill="1" applyBorder="1" applyAlignment="1" applyProtection="1">
      <alignment vertical="center" wrapText="1"/>
      <protection locked="0"/>
    </xf>
    <xf numFmtId="49" fontId="28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55" xfId="0" applyNumberFormat="1" applyFont="1" applyFill="1" applyBorder="1" applyAlignment="1" applyProtection="1">
      <alignment vertical="center" wrapText="1"/>
      <protection locked="0"/>
    </xf>
    <xf numFmtId="164" fontId="28" fillId="0" borderId="16" xfId="0" applyNumberFormat="1" applyFont="1" applyFill="1" applyBorder="1" applyAlignment="1" applyProtection="1">
      <alignment vertical="center" wrapText="1"/>
      <protection locked="0"/>
    </xf>
    <xf numFmtId="164" fontId="28" fillId="0" borderId="10" xfId="0" applyNumberFormat="1" applyFont="1" applyFill="1" applyBorder="1" applyAlignment="1" applyProtection="1">
      <alignment vertical="center" wrapText="1"/>
      <protection locked="0"/>
    </xf>
    <xf numFmtId="164" fontId="28" fillId="0" borderId="38" xfId="0" applyNumberFormat="1" applyFont="1" applyFill="1" applyBorder="1" applyAlignment="1" applyProtection="1">
      <alignment vertical="center" wrapText="1"/>
      <protection locked="0"/>
    </xf>
    <xf numFmtId="164" fontId="28" fillId="33" borderId="54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10" xfId="60" applyNumberFormat="1" applyFont="1" applyFill="1" applyBorder="1" applyAlignment="1" applyProtection="1">
      <alignment vertical="center"/>
      <protection locked="0"/>
    </xf>
    <xf numFmtId="164" fontId="29" fillId="0" borderId="11" xfId="60" applyNumberFormat="1" applyFont="1" applyFill="1" applyBorder="1" applyAlignment="1" applyProtection="1">
      <alignment vertical="center"/>
      <protection locked="0"/>
    </xf>
    <xf numFmtId="164" fontId="29" fillId="0" borderId="12" xfId="60" applyNumberFormat="1" applyFont="1" applyFill="1" applyBorder="1" applyAlignment="1" applyProtection="1">
      <alignment vertical="center"/>
      <protection locked="0"/>
    </xf>
    <xf numFmtId="164" fontId="30" fillId="0" borderId="23" xfId="60" applyNumberFormat="1" applyFont="1" applyFill="1" applyBorder="1" applyAlignment="1" applyProtection="1">
      <alignment vertical="center"/>
      <protection/>
    </xf>
    <xf numFmtId="164" fontId="30" fillId="0" borderId="23" xfId="60" applyNumberFormat="1" applyFont="1" applyFill="1" applyBorder="1" applyProtection="1">
      <alignment/>
      <protection/>
    </xf>
    <xf numFmtId="3" fontId="28" fillId="0" borderId="42" xfId="0" applyNumberFormat="1" applyFont="1" applyBorder="1" applyAlignment="1" applyProtection="1">
      <alignment horizontal="right" vertical="center" indent="1"/>
      <protection locked="0"/>
    </xf>
    <xf numFmtId="3" fontId="28" fillId="0" borderId="29" xfId="0" applyNumberFormat="1" applyFont="1" applyBorder="1" applyAlignment="1" applyProtection="1">
      <alignment horizontal="right" vertical="center" indent="1"/>
      <protection locked="0"/>
    </xf>
    <xf numFmtId="3" fontId="28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26" xfId="0" applyNumberFormat="1" applyFont="1" applyFill="1" applyBorder="1" applyAlignment="1" applyProtection="1">
      <alignment horizontal="right" vertical="center" indent="1"/>
      <protection/>
    </xf>
    <xf numFmtId="0" fontId="32" fillId="0" borderId="0" xfId="0" applyFont="1" applyAlignment="1" applyProtection="1">
      <alignment horizontal="right" vertical="top"/>
      <protection locked="0"/>
    </xf>
    <xf numFmtId="0" fontId="32" fillId="0" borderId="0" xfId="0" applyFont="1" applyAlignment="1" applyProtection="1">
      <alignment horizontal="right" vertical="top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49" fontId="14" fillId="0" borderId="26" xfId="0" applyNumberFormat="1" applyFont="1" applyFill="1" applyBorder="1" applyAlignment="1" applyProtection="1">
      <alignment vertical="center"/>
      <protection/>
    </xf>
    <xf numFmtId="49" fontId="31" fillId="0" borderId="17" xfId="0" applyNumberFormat="1" applyFont="1" applyFill="1" applyBorder="1" applyAlignment="1" applyProtection="1">
      <alignment vertical="center" wrapText="1"/>
      <protection locked="0"/>
    </xf>
    <xf numFmtId="49" fontId="14" fillId="0" borderId="31" xfId="0" applyNumberFormat="1" applyFont="1" applyFill="1" applyBorder="1" applyAlignment="1" applyProtection="1">
      <alignment vertical="center" wrapText="1"/>
      <protection/>
    </xf>
    <xf numFmtId="166" fontId="78" fillId="0" borderId="29" xfId="46" applyNumberFormat="1" applyFont="1" applyFill="1" applyBorder="1" applyAlignment="1" applyProtection="1">
      <alignment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40" xfId="0" applyFont="1" applyBorder="1" applyAlignment="1" applyProtection="1">
      <alignment horizontal="left" vertical="center" indent="1"/>
      <protection locked="0"/>
    </xf>
    <xf numFmtId="3" fontId="28" fillId="0" borderId="36" xfId="0" applyNumberFormat="1" applyFont="1" applyFill="1" applyBorder="1" applyAlignment="1" applyProtection="1">
      <alignment horizontal="right" vertical="center" indent="1"/>
      <protection locked="0"/>
    </xf>
    <xf numFmtId="49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49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49" fontId="1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49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66" xfId="59" applyFont="1" applyFill="1" applyBorder="1" applyAlignment="1" applyProtection="1">
      <alignment horizontal="center" vertical="center" wrapText="1"/>
      <protection/>
    </xf>
    <xf numFmtId="0" fontId="7" fillId="0" borderId="40" xfId="59" applyFont="1" applyFill="1" applyBorder="1" applyAlignment="1" applyProtection="1">
      <alignment horizontal="center" vertical="center" wrapText="1"/>
      <protection/>
    </xf>
    <xf numFmtId="0" fontId="7" fillId="0" borderId="36" xfId="59" applyFont="1" applyFill="1" applyBorder="1" applyAlignment="1" applyProtection="1">
      <alignment horizontal="center" vertical="center" wrapText="1"/>
      <protection/>
    </xf>
    <xf numFmtId="164" fontId="14" fillId="0" borderId="47" xfId="0" applyNumberFormat="1" applyFont="1" applyBorder="1" applyAlignment="1">
      <alignment horizontal="center" vertical="center" wrapText="1"/>
    </xf>
    <xf numFmtId="164" fontId="16" fillId="0" borderId="52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12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Border="1" applyAlignment="1">
      <alignment horizontal="center" vertical="center" wrapText="1"/>
    </xf>
    <xf numFmtId="164" fontId="16" fillId="0" borderId="64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46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65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8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47" xfId="0" applyNumberFormat="1" applyFont="1" applyBorder="1" applyAlignment="1" applyProtection="1">
      <alignment horizontal="right" vertical="center" wrapText="1" indent="1"/>
      <protection/>
    </xf>
    <xf numFmtId="164" fontId="21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9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54" xfId="59" applyNumberFormat="1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6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center" vertical="center" wrapText="1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>
      <alignment horizontal="right" vertical="center" wrapText="1"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5" fillId="0" borderId="39" xfId="59" applyNumberFormat="1" applyFont="1" applyFill="1" applyBorder="1" applyAlignment="1" applyProtection="1">
      <alignment horizontal="left" vertical="center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7" fillId="0" borderId="70" xfId="59" applyFont="1" applyFill="1" applyBorder="1" applyAlignment="1" applyProtection="1">
      <alignment horizontal="center" vertical="center" wrapText="1"/>
      <protection/>
    </xf>
    <xf numFmtId="0" fontId="7" fillId="0" borderId="13" xfId="59" applyFont="1" applyFill="1" applyBorder="1" applyAlignment="1" applyProtection="1">
      <alignment horizontal="center" vertical="center" wrapText="1"/>
      <protection/>
    </xf>
    <xf numFmtId="0" fontId="7" fillId="0" borderId="42" xfId="59" applyFont="1" applyFill="1" applyBorder="1" applyAlignment="1" applyProtection="1">
      <alignment horizontal="center" vertical="center" wrapText="1"/>
      <protection/>
    </xf>
    <xf numFmtId="164" fontId="15" fillId="0" borderId="39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9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47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42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16" fillId="0" borderId="61" xfId="0" applyFont="1" applyFill="1" applyBorder="1" applyAlignment="1" applyProtection="1">
      <alignment horizontal="left" indent="1"/>
      <protection locked="0"/>
    </xf>
    <xf numFmtId="0" fontId="16" fillId="0" borderId="75" xfId="0" applyFont="1" applyFill="1" applyBorder="1" applyAlignment="1" applyProtection="1">
      <alignment horizontal="left" indent="1"/>
      <protection locked="0"/>
    </xf>
    <xf numFmtId="0" fontId="16" fillId="0" borderId="70" xfId="0" applyFont="1" applyFill="1" applyBorder="1" applyAlignment="1" applyProtection="1">
      <alignment horizontal="left" indent="1"/>
      <protection locked="0"/>
    </xf>
    <xf numFmtId="0" fontId="16" fillId="0" borderId="44" xfId="0" applyFont="1" applyFill="1" applyBorder="1" applyAlignment="1" applyProtection="1">
      <alignment horizontal="left" indent="1"/>
      <protection locked="0"/>
    </xf>
    <xf numFmtId="0" fontId="16" fillId="0" borderId="45" xfId="0" applyFont="1" applyFill="1" applyBorder="1" applyAlignment="1" applyProtection="1">
      <alignment horizontal="left" indent="1"/>
      <protection locked="0"/>
    </xf>
    <xf numFmtId="0" fontId="16" fillId="0" borderId="68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57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5" fillId="0" borderId="54" xfId="60" applyFont="1" applyFill="1" applyBorder="1" applyAlignment="1" applyProtection="1">
      <alignment horizontal="left" vertical="center" indent="1"/>
      <protection/>
    </xf>
    <xf numFmtId="0" fontId="15" fillId="0" borderId="49" xfId="60" applyFont="1" applyFill="1" applyBorder="1" applyAlignment="1" applyProtection="1">
      <alignment horizontal="left" vertical="center" indent="1"/>
      <protection/>
    </xf>
    <xf numFmtId="0" fontId="15" fillId="0" borderId="41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0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42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12" xfId="59" applyFont="1" applyFill="1" applyBorder="1" applyProtection="1">
      <alignment/>
      <protection locked="0"/>
    </xf>
    <xf numFmtId="166" fontId="28" fillId="0" borderId="12" xfId="48" applyNumberFormat="1" applyFont="1" applyFill="1" applyBorder="1" applyAlignment="1" applyProtection="1">
      <alignment/>
      <protection locked="0"/>
    </xf>
    <xf numFmtId="166" fontId="28" fillId="0" borderId="35" xfId="48" applyNumberFormat="1" applyFont="1" applyFill="1" applyBorder="1" applyAlignment="1">
      <alignment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1" xfId="59" applyFont="1" applyFill="1" applyBorder="1" applyProtection="1">
      <alignment/>
      <protection locked="0"/>
    </xf>
    <xf numFmtId="166" fontId="28" fillId="0" borderId="11" xfId="48" applyNumberFormat="1" applyFont="1" applyFill="1" applyBorder="1" applyAlignment="1" applyProtection="1">
      <alignment/>
      <protection locked="0"/>
    </xf>
    <xf numFmtId="166" fontId="28" fillId="0" borderId="29" xfId="48" applyNumberFormat="1" applyFont="1" applyFill="1" applyBorder="1" applyAlignment="1">
      <alignment/>
    </xf>
    <xf numFmtId="0" fontId="0" fillId="0" borderId="19" xfId="59" applyFont="1" applyFill="1" applyBorder="1" applyAlignment="1">
      <alignment horizontal="center" vertical="center"/>
      <protection/>
    </xf>
    <xf numFmtId="0" fontId="0" fillId="0" borderId="15" xfId="59" applyFont="1" applyFill="1" applyBorder="1" applyProtection="1">
      <alignment/>
      <protection locked="0"/>
    </xf>
    <xf numFmtId="166" fontId="28" fillId="0" borderId="15" xfId="48" applyNumberFormat="1" applyFont="1" applyFill="1" applyBorder="1" applyAlignment="1" applyProtection="1">
      <alignment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166" fontId="31" fillId="0" borderId="23" xfId="59" applyNumberFormat="1" applyFont="1" applyFill="1" applyBorder="1">
      <alignment/>
      <protection/>
    </xf>
    <xf numFmtId="166" fontId="31" fillId="0" borderId="26" xfId="59" applyNumberFormat="1" applyFont="1" applyFill="1" applyBorder="1">
      <alignment/>
      <protection/>
    </xf>
    <xf numFmtId="0" fontId="16" fillId="0" borderId="12" xfId="59" applyFont="1" applyFill="1" applyBorder="1" applyProtection="1">
      <alignment/>
      <protection/>
    </xf>
    <xf numFmtId="166" fontId="16" fillId="0" borderId="64" xfId="48" applyNumberFormat="1" applyFont="1" applyFill="1" applyBorder="1" applyAlignment="1" applyProtection="1">
      <alignment/>
      <protection locked="0"/>
    </xf>
    <xf numFmtId="0" fontId="56" fillId="0" borderId="11" xfId="0" applyFont="1" applyBorder="1" applyAlignment="1">
      <alignment horizontal="justify" wrapText="1"/>
    </xf>
    <xf numFmtId="166" fontId="16" fillId="0" borderId="51" xfId="48" applyNumberFormat="1" applyFont="1" applyFill="1" applyBorder="1" applyAlignment="1" applyProtection="1">
      <alignment/>
      <protection locked="0"/>
    </xf>
    <xf numFmtId="0" fontId="56" fillId="0" borderId="11" xfId="0" applyFont="1" applyBorder="1" applyAlignment="1">
      <alignment wrapText="1"/>
    </xf>
    <xf numFmtId="166" fontId="16" fillId="0" borderId="46" xfId="48" applyNumberFormat="1" applyFont="1" applyFill="1" applyBorder="1" applyAlignment="1" applyProtection="1">
      <alignment/>
      <protection locked="0"/>
    </xf>
    <xf numFmtId="0" fontId="56" fillId="0" borderId="40" xfId="0" applyFont="1" applyBorder="1" applyAlignment="1">
      <alignment wrapText="1"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166" fontId="14" fillId="0" borderId="26" xfId="48" applyNumberFormat="1" applyFont="1" applyFill="1" applyBorder="1" applyAlignment="1" applyProtection="1">
      <alignment/>
      <protection/>
    </xf>
    <xf numFmtId="0" fontId="16" fillId="0" borderId="59" xfId="59" applyFont="1" applyFill="1" applyBorder="1" applyAlignment="1">
      <alignment horizontal="justify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 quotePrefix="1">
      <alignment horizontal="right" vertical="center" indent="1"/>
      <protection/>
    </xf>
    <xf numFmtId="49" fontId="7" fillId="0" borderId="31" xfId="0" applyNumberFormat="1" applyFont="1" applyFill="1" applyBorder="1" applyAlignment="1" applyProtection="1">
      <alignment horizontal="right" vertical="center" indent="1"/>
      <protection/>
    </xf>
    <xf numFmtId="0" fontId="5" fillId="0" borderId="63" xfId="0" applyFont="1" applyFill="1" applyBorder="1" applyAlignment="1" applyProtection="1">
      <alignment horizontal="right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64" fontId="16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8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right" vertical="center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59" xfId="59" applyFont="1" applyFill="1" applyBorder="1" applyAlignment="1" applyProtection="1">
      <alignment horizontal="left" vertical="center" wrapText="1"/>
      <protection/>
    </xf>
    <xf numFmtId="0" fontId="2" fillId="0" borderId="59" xfId="59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371475</xdr:colOff>
      <xdr:row>28</xdr:row>
      <xdr:rowOff>209550</xdr:rowOff>
    </xdr:from>
    <xdr:ext cx="21907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15840075" y="55626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oszto.Gabriella\Desktop\Documents\2018%20GABI\K&#201;PVISEL&#336;-TEST&#220;LET\2018.04.26\1.nr%202017_K&#246;lts&#233;gvet&#233;si_rendelet_m&#243;dos&#237;t&#225;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oszto.Gabriella\Desktop\Documents\2018%20GABI\RENDELETEK%20J&#211;!!!!\Az%20&#246;nkorm&#225;nyzat%202017.%20&#233;vi%20k&#246;lts&#233;gvet&#233;s&#233;r&#337;l%20sz&#243;l&#243;%201_2017.%20(II.28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"/>
      <sheetName val="4.sz.mell."/>
      <sheetName val="5.1. sz. mell"/>
      <sheetName val="5.1.1. sz. mell"/>
      <sheetName val="5.1.2. sz. mell"/>
      <sheetName val="5.1.3. sz. mell"/>
      <sheetName val="5.2. sz. mell"/>
      <sheetName val="5.2.1. sz. mell"/>
      <sheetName val="5.2.2. sz. mell"/>
      <sheetName val="5.2.3. sz. mell"/>
      <sheetName val="5.3. sz. mell"/>
      <sheetName val="5.3.1. sz. mell"/>
      <sheetName val="5.3.2. sz. mell"/>
      <sheetName val="5.3.3. sz. mell"/>
      <sheetName val="Munka1"/>
      <sheetName val="Munka2"/>
    </sheetNames>
    <sheetDataSet>
      <sheetData sheetId="0">
        <row r="6">
          <cell r="A6" t="str">
            <v>2017. évi eredeti előirányzat BEVÉTELEK</v>
          </cell>
        </row>
      </sheetData>
      <sheetData sheetId="1">
        <row r="2">
          <cell r="E2" t="str">
            <v>Forintban!</v>
          </cell>
        </row>
        <row r="3">
          <cell r="C3" t="str">
            <v>2017. évi</v>
          </cell>
        </row>
      </sheetData>
      <sheetData sheetId="4">
        <row r="2">
          <cell r="E2" t="str">
            <v>Forintban!</v>
          </cell>
        </row>
      </sheetData>
      <sheetData sheetId="5">
        <row r="2">
          <cell r="I2" t="str">
            <v>Forintban!</v>
          </cell>
        </row>
      </sheetData>
      <sheetData sheetId="6">
        <row r="2">
          <cell r="I2" t="str">
            <v>Forintban!</v>
          </cell>
        </row>
      </sheetData>
      <sheetData sheetId="8">
        <row r="2">
          <cell r="G2" t="str">
            <v>Forintban!</v>
          </cell>
        </row>
        <row r="3">
          <cell r="D3" t="str">
            <v>Felhasználás   2016. XII. 31-ig</v>
          </cell>
        </row>
      </sheetData>
      <sheetData sheetId="9">
        <row r="2">
          <cell r="G2" t="str">
            <v>Forintban!</v>
          </cell>
        </row>
      </sheetData>
      <sheetData sheetId="10">
        <row r="4">
          <cell r="E4" t="str">
            <v>Forintban!</v>
          </cell>
        </row>
      </sheetData>
      <sheetData sheetId="13">
        <row r="4">
          <cell r="E4" t="str">
            <v>Forintban!</v>
          </cell>
        </row>
      </sheetData>
      <sheetData sheetId="14">
        <row r="4">
          <cell r="E4" t="str">
            <v>Forintban!</v>
          </cell>
        </row>
      </sheetData>
      <sheetData sheetId="17">
        <row r="4">
          <cell r="E4" t="str">
            <v>Forintban!</v>
          </cell>
        </row>
      </sheetData>
      <sheetData sheetId="18">
        <row r="4">
          <cell r="E4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sz tájékoztató t."/>
      <sheetName val="4.sz tájékoztató t."/>
      <sheetName val="5. sz tájékoztató t."/>
      <sheetName val="Munka1"/>
    </sheetNames>
    <sheetDataSet>
      <sheetData sheetId="0">
        <row r="5">
          <cell r="A5" t="str">
            <v>2017. évi előirányzat BEVÉTELEK</v>
          </cell>
        </row>
      </sheetData>
      <sheetData sheetId="1">
        <row r="3">
          <cell r="C3" t="str">
            <v>2017. évi előirányzat</v>
          </cell>
        </row>
      </sheetData>
      <sheetData sheetId="6">
        <row r="2">
          <cell r="E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8.75">
      <c r="A2" s="113" t="s">
        <v>140</v>
      </c>
    </row>
    <row r="4" spans="1:2" ht="12.75">
      <c r="A4" s="118"/>
      <c r="B4" s="118"/>
    </row>
    <row r="5" spans="1:2" s="130" customFormat="1" ht="15.75">
      <c r="A5" s="74" t="s">
        <v>536</v>
      </c>
      <c r="B5" s="129"/>
    </row>
    <row r="6" spans="1:2" ht="12.75">
      <c r="A6" s="118"/>
      <c r="B6" s="118"/>
    </row>
    <row r="7" spans="1:2" ht="12.75">
      <c r="A7" s="118" t="s">
        <v>515</v>
      </c>
      <c r="B7" s="118" t="s">
        <v>461</v>
      </c>
    </row>
    <row r="8" spans="1:2" ht="12.75">
      <c r="A8" s="118" t="s">
        <v>516</v>
      </c>
      <c r="B8" s="118" t="s">
        <v>462</v>
      </c>
    </row>
    <row r="9" spans="1:2" ht="12.75">
      <c r="A9" s="118" t="s">
        <v>517</v>
      </c>
      <c r="B9" s="118" t="s">
        <v>463</v>
      </c>
    </row>
    <row r="10" spans="1:2" ht="12.75">
      <c r="A10" s="118"/>
      <c r="B10" s="118"/>
    </row>
    <row r="11" spans="1:2" ht="12.75">
      <c r="A11" s="118"/>
      <c r="B11" s="118"/>
    </row>
    <row r="12" spans="1:2" s="130" customFormat="1" ht="15.75">
      <c r="A12" s="74" t="str">
        <f>+CONCATENATE(LEFT(A5,4),". évi előirányzat KIADÁSOK")</f>
        <v>2017. évi előirányzat KIADÁSOK</v>
      </c>
      <c r="B12" s="129"/>
    </row>
    <row r="13" spans="1:2" ht="12.75">
      <c r="A13" s="118"/>
      <c r="B13" s="118"/>
    </row>
    <row r="14" spans="1:2" ht="12.75">
      <c r="A14" s="118" t="s">
        <v>518</v>
      </c>
      <c r="B14" s="118" t="s">
        <v>464</v>
      </c>
    </row>
    <row r="15" spans="1:2" ht="12.75">
      <c r="A15" s="118" t="s">
        <v>519</v>
      </c>
      <c r="B15" s="118" t="s">
        <v>465</v>
      </c>
    </row>
    <row r="16" spans="1:2" ht="12.75">
      <c r="A16" s="118" t="s">
        <v>520</v>
      </c>
      <c r="B16" s="118" t="s">
        <v>466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D18" sqref="D18"/>
    </sheetView>
  </sheetViews>
  <sheetFormatPr defaultColWidth="9.00390625" defaultRowHeight="12.75"/>
  <cols>
    <col min="1" max="1" width="5.625" style="132" customWidth="1"/>
    <col min="2" max="2" width="68.625" style="132" customWidth="1"/>
    <col min="3" max="3" width="19.50390625" style="132" customWidth="1"/>
    <col min="4" max="16384" width="9.375" style="132" customWidth="1"/>
  </cols>
  <sheetData>
    <row r="1" spans="1:3" ht="33" customHeight="1">
      <c r="A1" s="599" t="s">
        <v>605</v>
      </c>
      <c r="B1" s="599"/>
      <c r="C1" s="599"/>
    </row>
    <row r="2" spans="1:4" ht="15.75" customHeight="1" thickBot="1">
      <c r="A2" s="133"/>
      <c r="B2" s="133"/>
      <c r="C2" s="135" t="str">
        <f>'[2]2.2.sz.mell  '!E2</f>
        <v>Forintban!</v>
      </c>
      <c r="D2" s="134"/>
    </row>
    <row r="3" spans="1:3" ht="26.25" customHeight="1" thickBot="1">
      <c r="A3" s="148" t="s">
        <v>13</v>
      </c>
      <c r="B3" s="149" t="s">
        <v>606</v>
      </c>
      <c r="C3" s="150" t="str">
        <f>+'[2]1.1.sz.mell.'!C3</f>
        <v>2017. évi előirányzat</v>
      </c>
    </row>
    <row r="4" spans="1:3" ht="15.75" thickBot="1">
      <c r="A4" s="151"/>
      <c r="B4" s="478" t="s">
        <v>467</v>
      </c>
      <c r="C4" s="479" t="s">
        <v>468</v>
      </c>
    </row>
    <row r="5" spans="1:3" ht="15">
      <c r="A5" s="152" t="s">
        <v>15</v>
      </c>
      <c r="B5" s="672" t="s">
        <v>607</v>
      </c>
      <c r="C5" s="673">
        <v>113840000</v>
      </c>
    </row>
    <row r="6" spans="1:3" ht="24.75">
      <c r="A6" s="153" t="s">
        <v>16</v>
      </c>
      <c r="B6" s="674" t="s">
        <v>608</v>
      </c>
      <c r="C6" s="675"/>
    </row>
    <row r="7" spans="1:3" ht="15">
      <c r="A7" s="153" t="s">
        <v>17</v>
      </c>
      <c r="B7" s="676" t="s">
        <v>609</v>
      </c>
      <c r="C7" s="675"/>
    </row>
    <row r="8" spans="1:3" ht="24.75">
      <c r="A8" s="153" t="s">
        <v>18</v>
      </c>
      <c r="B8" s="676" t="s">
        <v>610</v>
      </c>
      <c r="C8" s="675">
        <v>10000000</v>
      </c>
    </row>
    <row r="9" spans="1:3" ht="15">
      <c r="A9" s="154" t="s">
        <v>19</v>
      </c>
      <c r="B9" s="676" t="s">
        <v>611</v>
      </c>
      <c r="C9" s="677">
        <v>120000</v>
      </c>
    </row>
    <row r="10" spans="1:3" ht="15.75" thickBot="1">
      <c r="A10" s="153" t="s">
        <v>20</v>
      </c>
      <c r="B10" s="678" t="s">
        <v>612</v>
      </c>
      <c r="C10" s="675"/>
    </row>
    <row r="11" spans="1:3" ht="15.75" thickBot="1">
      <c r="A11" s="679" t="s">
        <v>613</v>
      </c>
      <c r="B11" s="680"/>
      <c r="C11" s="681">
        <f>SUM(C5:C10)</f>
        <v>123960000</v>
      </c>
    </row>
    <row r="12" spans="1:3" ht="23.25" customHeight="1">
      <c r="A12" s="682" t="s">
        <v>614</v>
      </c>
      <c r="B12" s="682"/>
      <c r="C12" s="6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1/2017. (II.28.)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7" sqref="B17"/>
    </sheetView>
  </sheetViews>
  <sheetFormatPr defaultColWidth="9.00390625" defaultRowHeight="12.75"/>
  <cols>
    <col min="1" max="1" width="5.625" style="132" customWidth="1"/>
    <col min="2" max="2" width="66.875" style="132" customWidth="1"/>
    <col min="3" max="3" width="27.00390625" style="132" customWidth="1"/>
    <col min="4" max="16384" width="9.375" style="132" customWidth="1"/>
  </cols>
  <sheetData>
    <row r="1" spans="1:3" ht="33" customHeight="1">
      <c r="A1" s="599" t="str">
        <f>+CONCATENATE("Sajószöged Községi  Önkormányzat ",CONCATENATE(LEFT(ÖSSZEFÜGGÉSEK!A5,4),". évi adósságot keletkeztető fejlesztési céljai"))</f>
        <v>Sajószöged Községi  Önkormányzat 2017. évi adósságot keletkeztető fejlesztési céljai</v>
      </c>
      <c r="B1" s="599"/>
      <c r="C1" s="599"/>
    </row>
    <row r="2" spans="1:4" ht="15.75" customHeight="1" thickBot="1">
      <c r="A2" s="133"/>
      <c r="B2" s="133"/>
      <c r="C2" s="135" t="e">
        <f>#REF!</f>
        <v>#REF!</v>
      </c>
      <c r="D2" s="134"/>
    </row>
    <row r="3" spans="1:3" ht="26.25" customHeight="1" thickBot="1">
      <c r="A3" s="148" t="s">
        <v>13</v>
      </c>
      <c r="B3" s="149" t="s">
        <v>176</v>
      </c>
      <c r="C3" s="150" t="s">
        <v>200</v>
      </c>
    </row>
    <row r="4" spans="1:3" ht="15.75" thickBot="1">
      <c r="A4" s="151"/>
      <c r="B4" s="478" t="s">
        <v>467</v>
      </c>
      <c r="C4" s="479" t="s">
        <v>468</v>
      </c>
    </row>
    <row r="5" spans="1:3" ht="15">
      <c r="A5" s="152" t="s">
        <v>15</v>
      </c>
      <c r="B5" s="159" t="s">
        <v>568</v>
      </c>
      <c r="C5" s="156">
        <v>0</v>
      </c>
    </row>
    <row r="6" spans="1:3" ht="15">
      <c r="A6" s="153" t="s">
        <v>16</v>
      </c>
      <c r="B6" s="160"/>
      <c r="C6" s="157"/>
    </row>
    <row r="7" spans="1:3" ht="15.75" thickBot="1">
      <c r="A7" s="154" t="s">
        <v>17</v>
      </c>
      <c r="B7" s="161"/>
      <c r="C7" s="158"/>
    </row>
    <row r="8" spans="1:3" s="431" customFormat="1" ht="17.25" customHeight="1" thickBot="1">
      <c r="A8" s="432" t="s">
        <v>18</v>
      </c>
      <c r="B8" s="117" t="s">
        <v>177</v>
      </c>
      <c r="C8" s="15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1/2017. (II.28.)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4">
      <selection activeCell="A25" sqref="A25:D25"/>
    </sheetView>
  </sheetViews>
  <sheetFormatPr defaultColWidth="9.00390625" defaultRowHeight="12.75"/>
  <cols>
    <col min="1" max="1" width="47.125" style="40" customWidth="1"/>
    <col min="2" max="2" width="15.625" style="39" customWidth="1"/>
    <col min="3" max="3" width="16.375" style="39" customWidth="1"/>
    <col min="4" max="5" width="18.00390625" style="39" customWidth="1"/>
    <col min="6" max="6" width="16.625" style="39" customWidth="1"/>
    <col min="7" max="7" width="18.875" style="50" customWidth="1"/>
    <col min="8" max="9" width="12.875" style="39" customWidth="1"/>
    <col min="10" max="10" width="13.875" style="39" customWidth="1"/>
    <col min="11" max="16384" width="9.375" style="39" customWidth="1"/>
  </cols>
  <sheetData>
    <row r="1" spans="1:7" ht="25.5" customHeight="1">
      <c r="A1" s="598" t="s">
        <v>0</v>
      </c>
      <c r="B1" s="598"/>
      <c r="C1" s="598"/>
      <c r="D1" s="598"/>
      <c r="E1" s="598"/>
      <c r="F1" s="598"/>
      <c r="G1" s="598"/>
    </row>
    <row r="2" spans="1:7" ht="22.5" customHeight="1" thickBot="1">
      <c r="A2" s="162"/>
      <c r="B2" s="50"/>
      <c r="C2" s="50"/>
      <c r="D2" s="50"/>
      <c r="E2" s="50"/>
      <c r="F2" s="50"/>
      <c r="G2" s="46" t="str">
        <f>'[1]2.2.sz.mell  '!I2</f>
        <v>Forintban!</v>
      </c>
    </row>
    <row r="3" spans="1:7" s="41" customFormat="1" ht="44.25" customHeight="1" thickBot="1">
      <c r="A3" s="163" t="s">
        <v>60</v>
      </c>
      <c r="B3" s="164" t="s">
        <v>61</v>
      </c>
      <c r="C3" s="164" t="s">
        <v>62</v>
      </c>
      <c r="D3" s="164" t="str">
        <f>+CONCATENATE("Felhasználás   ",LEFT('[1]ÖSSZEFÜGGÉSEK'!A6,4)-1,". XII. 31-ig")</f>
        <v>Felhasználás   2016. XII. 31-ig</v>
      </c>
      <c r="E3" s="164" t="str">
        <f>+CONCATENATE(LEFT('[1]ÖSSZEFÜGGÉSEK'!A6,4),". évi",CHAR(10),"eredeti előirányzat")</f>
        <v>2017. évi
eredeti előirányzat</v>
      </c>
      <c r="F3" s="164" t="str">
        <f>+CONCATENATE("1. sz. módosítás",CHAR(10),LEFT('[1]ÖSSZEFÜGGÉSEK'!A6,4),".
(±)")</f>
        <v>1. sz. módosítás
2017.
(±)</v>
      </c>
      <c r="G3" s="47" t="str">
        <f>+CONCATENATE("Módosítás utáni",CHAR(10),LEFT('[1]ÖSSZEFÜGGÉSEK'!A6,4),".12.31.")</f>
        <v>Módosítás utáni
2017.12.31.</v>
      </c>
    </row>
    <row r="4" spans="1:7" s="50" customFormat="1" ht="12" customHeight="1" thickBot="1">
      <c r="A4" s="48" t="s">
        <v>467</v>
      </c>
      <c r="B4" s="49" t="s">
        <v>468</v>
      </c>
      <c r="C4" s="49" t="s">
        <v>469</v>
      </c>
      <c r="D4" s="49" t="s">
        <v>471</v>
      </c>
      <c r="E4" s="49" t="s">
        <v>470</v>
      </c>
      <c r="F4" s="49" t="s">
        <v>472</v>
      </c>
      <c r="G4" s="481" t="s">
        <v>590</v>
      </c>
    </row>
    <row r="5" spans="1:7" ht="15.75" customHeight="1">
      <c r="A5" s="433" t="s">
        <v>544</v>
      </c>
      <c r="B5" s="25">
        <v>3665000</v>
      </c>
      <c r="C5" s="434" t="s">
        <v>546</v>
      </c>
      <c r="D5" s="25">
        <v>2636300</v>
      </c>
      <c r="E5" s="25">
        <v>1028700</v>
      </c>
      <c r="F5" s="25">
        <v>-1028700</v>
      </c>
      <c r="G5" s="51">
        <v>0</v>
      </c>
    </row>
    <row r="6" spans="1:7" ht="15.75" customHeight="1">
      <c r="A6" s="433" t="s">
        <v>545</v>
      </c>
      <c r="B6" s="25">
        <v>2286000</v>
      </c>
      <c r="C6" s="434" t="s">
        <v>548</v>
      </c>
      <c r="D6" s="25"/>
      <c r="E6" s="25">
        <v>2286000</v>
      </c>
      <c r="F6" s="25">
        <v>152140.2999999998</v>
      </c>
      <c r="G6" s="51">
        <v>2438140.3</v>
      </c>
    </row>
    <row r="7" spans="1:7" ht="15.75" customHeight="1">
      <c r="A7" s="433" t="s">
        <v>591</v>
      </c>
      <c r="B7" s="25">
        <v>508000</v>
      </c>
      <c r="C7" s="434" t="s">
        <v>548</v>
      </c>
      <c r="D7" s="25"/>
      <c r="E7" s="25">
        <v>508000</v>
      </c>
      <c r="F7" s="25">
        <v>-508000</v>
      </c>
      <c r="G7" s="51"/>
    </row>
    <row r="8" spans="1:7" ht="15.75" customHeight="1">
      <c r="A8" s="433" t="s">
        <v>551</v>
      </c>
      <c r="B8" s="25">
        <v>658749</v>
      </c>
      <c r="C8" s="434" t="s">
        <v>548</v>
      </c>
      <c r="D8" s="25"/>
      <c r="E8" s="25">
        <v>658749</v>
      </c>
      <c r="F8" s="25">
        <v>1335092.58</v>
      </c>
      <c r="G8" s="51">
        <v>1993841.58</v>
      </c>
    </row>
    <row r="9" spans="1:7" ht="15.75" customHeight="1">
      <c r="A9" s="433" t="s">
        <v>549</v>
      </c>
      <c r="B9" s="25">
        <v>635000</v>
      </c>
      <c r="C9" s="434" t="s">
        <v>548</v>
      </c>
      <c r="D9" s="25"/>
      <c r="E9" s="25">
        <v>635000</v>
      </c>
      <c r="F9" s="25">
        <v>-334518</v>
      </c>
      <c r="G9" s="51">
        <v>300482</v>
      </c>
    </row>
    <row r="10" spans="1:7" ht="15.75" customHeight="1">
      <c r="A10" s="433" t="s">
        <v>550</v>
      </c>
      <c r="B10" s="25">
        <v>635000</v>
      </c>
      <c r="C10" s="434" t="s">
        <v>548</v>
      </c>
      <c r="D10" s="25"/>
      <c r="E10" s="25">
        <v>635000</v>
      </c>
      <c r="F10" s="25">
        <v>-604666</v>
      </c>
      <c r="G10" s="51">
        <v>30334</v>
      </c>
    </row>
    <row r="11" spans="1:7" ht="15.75" customHeight="1">
      <c r="A11" s="433" t="s">
        <v>547</v>
      </c>
      <c r="B11" s="25">
        <v>1231900</v>
      </c>
      <c r="C11" s="434" t="s">
        <v>548</v>
      </c>
      <c r="D11" s="25"/>
      <c r="E11" s="25">
        <v>1231900</v>
      </c>
      <c r="F11" s="25">
        <v>-251946.16999999993</v>
      </c>
      <c r="G11" s="51">
        <v>979953.8300000001</v>
      </c>
    </row>
    <row r="12" spans="1:7" ht="15.75" customHeight="1">
      <c r="A12" s="433" t="s">
        <v>592</v>
      </c>
      <c r="B12" s="25">
        <v>142036.8</v>
      </c>
      <c r="C12" s="434" t="s">
        <v>548</v>
      </c>
      <c r="D12" s="25"/>
      <c r="E12" s="25"/>
      <c r="F12" s="25">
        <v>142036.8</v>
      </c>
      <c r="G12" s="51">
        <v>142036.8</v>
      </c>
    </row>
    <row r="13" spans="1:7" ht="15.75" customHeight="1">
      <c r="A13" s="433" t="s">
        <v>593</v>
      </c>
      <c r="B13" s="25">
        <v>1016000</v>
      </c>
      <c r="C13" s="434" t="s">
        <v>548</v>
      </c>
      <c r="D13" s="25"/>
      <c r="E13" s="25">
        <v>0</v>
      </c>
      <c r="F13" s="25">
        <v>1016000</v>
      </c>
      <c r="G13" s="51">
        <v>1016000</v>
      </c>
    </row>
    <row r="14" spans="1:7" ht="15.75" customHeight="1">
      <c r="A14" s="433" t="s">
        <v>594</v>
      </c>
      <c r="B14" s="25">
        <v>8218180</v>
      </c>
      <c r="C14" s="434" t="s">
        <v>548</v>
      </c>
      <c r="D14" s="25"/>
      <c r="E14" s="25"/>
      <c r="F14" s="25">
        <v>14958180</v>
      </c>
      <c r="G14" s="51">
        <v>14958180</v>
      </c>
    </row>
    <row r="15" spans="1:7" ht="15.75" customHeight="1">
      <c r="A15" s="433" t="s">
        <v>595</v>
      </c>
      <c r="B15" s="25">
        <v>173524821</v>
      </c>
      <c r="C15" s="434" t="s">
        <v>596</v>
      </c>
      <c r="D15" s="25"/>
      <c r="E15" s="25">
        <v>0</v>
      </c>
      <c r="F15" s="25">
        <v>160348571</v>
      </c>
      <c r="G15" s="51">
        <v>160348571</v>
      </c>
    </row>
    <row r="16" spans="1:7" ht="15.75" customHeight="1">
      <c r="A16" s="433" t="s">
        <v>597</v>
      </c>
      <c r="B16" s="25">
        <v>132876.29</v>
      </c>
      <c r="C16" s="434" t="s">
        <v>548</v>
      </c>
      <c r="D16" s="25"/>
      <c r="E16" s="25"/>
      <c r="F16" s="25">
        <v>132876.29</v>
      </c>
      <c r="G16" s="51">
        <v>132876.29</v>
      </c>
    </row>
    <row r="17" spans="1:7" ht="15.75" customHeight="1">
      <c r="A17" s="433"/>
      <c r="B17" s="25"/>
      <c r="C17" s="434"/>
      <c r="D17" s="25"/>
      <c r="E17" s="25"/>
      <c r="F17" s="25"/>
      <c r="G17" s="51"/>
    </row>
    <row r="18" spans="1:7" ht="15.75" customHeight="1">
      <c r="A18" s="433"/>
      <c r="B18" s="25"/>
      <c r="C18" s="434"/>
      <c r="D18" s="25"/>
      <c r="E18" s="25"/>
      <c r="F18" s="25"/>
      <c r="G18" s="51">
        <v>0</v>
      </c>
    </row>
    <row r="19" spans="1:7" ht="15.75" customHeight="1">
      <c r="A19" s="433"/>
      <c r="B19" s="25"/>
      <c r="C19" s="434"/>
      <c r="D19" s="25"/>
      <c r="E19" s="25"/>
      <c r="F19" s="25"/>
      <c r="G19" s="51">
        <v>0</v>
      </c>
    </row>
    <row r="20" spans="1:7" ht="15.75" customHeight="1">
      <c r="A20" s="433"/>
      <c r="B20" s="25"/>
      <c r="C20" s="434"/>
      <c r="D20" s="25"/>
      <c r="E20" s="25"/>
      <c r="F20" s="25"/>
      <c r="G20" s="51">
        <v>0</v>
      </c>
    </row>
    <row r="21" spans="1:7" ht="15.75" customHeight="1">
      <c r="A21" s="433"/>
      <c r="B21" s="25"/>
      <c r="C21" s="434"/>
      <c r="D21" s="25"/>
      <c r="E21" s="25"/>
      <c r="F21" s="25"/>
      <c r="G21" s="51">
        <v>0</v>
      </c>
    </row>
    <row r="22" spans="1:7" ht="15.75" customHeight="1" thickBot="1">
      <c r="A22" s="52"/>
      <c r="B22" s="26"/>
      <c r="C22" s="435"/>
      <c r="D22" s="26"/>
      <c r="E22" s="26"/>
      <c r="F22" s="26"/>
      <c r="G22" s="53">
        <v>0</v>
      </c>
    </row>
    <row r="23" spans="1:7" s="56" customFormat="1" ht="18" customHeight="1" thickBot="1">
      <c r="A23" s="165" t="s">
        <v>59</v>
      </c>
      <c r="B23" s="54">
        <v>192653563.09</v>
      </c>
      <c r="C23" s="106"/>
      <c r="D23" s="54">
        <v>2636300</v>
      </c>
      <c r="E23" s="54">
        <v>6983349</v>
      </c>
      <c r="F23" s="54">
        <v>12078495.799999999</v>
      </c>
      <c r="G23" s="55">
        <f>SUM(G5:G22)</f>
        <v>182340415.79999998</v>
      </c>
    </row>
    <row r="25" spans="1:4" ht="12.75">
      <c r="A25" s="729" t="s">
        <v>630</v>
      </c>
      <c r="B25" s="729"/>
      <c r="C25" s="729"/>
      <c r="D25" s="729"/>
    </row>
    <row r="26" ht="12.75">
      <c r="F26" s="582"/>
    </row>
  </sheetData>
  <sheetProtection/>
  <mergeCells count="2">
    <mergeCell ref="A1:G1"/>
    <mergeCell ref="A25:D25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dőlt"&amp;11 3. melléklet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4">
      <selection activeCell="A26" sqref="A26:F26"/>
    </sheetView>
  </sheetViews>
  <sheetFormatPr defaultColWidth="9.00390625" defaultRowHeight="12.75"/>
  <cols>
    <col min="1" max="1" width="54.125" style="40" customWidth="1"/>
    <col min="2" max="2" width="15.625" style="39" customWidth="1"/>
    <col min="3" max="3" width="16.375" style="39" customWidth="1"/>
    <col min="4" max="5" width="18.00390625" style="39" customWidth="1"/>
    <col min="6" max="6" width="16.625" style="39" customWidth="1"/>
    <col min="7" max="7" width="18.875" style="39" customWidth="1"/>
    <col min="8" max="9" width="12.875" style="39" customWidth="1"/>
    <col min="10" max="10" width="13.875" style="39" customWidth="1"/>
    <col min="11" max="16384" width="9.375" style="39" customWidth="1"/>
  </cols>
  <sheetData>
    <row r="1" spans="1:7" ht="24.75" customHeight="1">
      <c r="A1" s="598" t="s">
        <v>1</v>
      </c>
      <c r="B1" s="598"/>
      <c r="C1" s="598"/>
      <c r="D1" s="598"/>
      <c r="E1" s="598"/>
      <c r="F1" s="598"/>
      <c r="G1" s="598"/>
    </row>
    <row r="2" spans="1:7" ht="23.25" customHeight="1" thickBot="1">
      <c r="A2" s="162"/>
      <c r="B2" s="50"/>
      <c r="C2" s="50"/>
      <c r="D2" s="50"/>
      <c r="E2" s="50"/>
      <c r="F2" s="50"/>
      <c r="G2" s="46" t="str">
        <f>'[1]3.sz.mell.'!G2</f>
        <v>Forintban!</v>
      </c>
    </row>
    <row r="3" spans="1:7" s="41" customFormat="1" ht="48.75" customHeight="1" thickBot="1">
      <c r="A3" s="163" t="s">
        <v>63</v>
      </c>
      <c r="B3" s="164" t="s">
        <v>61</v>
      </c>
      <c r="C3" s="164" t="s">
        <v>62</v>
      </c>
      <c r="D3" s="164" t="str">
        <f>+'[1]3.sz.mell.'!D3</f>
        <v>Felhasználás   2016. XII. 31-ig</v>
      </c>
      <c r="E3" s="164" t="str">
        <f>+CONCATENATE(LEFT('[1]ÖSSZEFÜGGÉSEK'!A6,4),". évi",CHAR(10),"eredeti előirányzat")</f>
        <v>2017. évi
eredeti előirányzat</v>
      </c>
      <c r="F3" s="164" t="str">
        <f>+CONCATENATE("1. sz. módosítás",CHAR(10),LEFT('[1]ÖSSZEFÜGGÉSEK'!A6,4),".
(±)")</f>
        <v>1. sz. módosítás
2017.
(±)</v>
      </c>
      <c r="G3" s="47" t="str">
        <f>+CONCATENATE("Módosítás utáni",CHAR(10),LEFT('[1]ÖSSZEFÜGGÉSEK'!A6,4),". 12.31.")</f>
        <v>Módosítás utáni
2017. 12.31.</v>
      </c>
    </row>
    <row r="4" spans="1:7" s="50" customFormat="1" ht="15" customHeight="1" thickBot="1">
      <c r="A4" s="48" t="s">
        <v>467</v>
      </c>
      <c r="B4" s="49" t="s">
        <v>468</v>
      </c>
      <c r="C4" s="49" t="s">
        <v>469</v>
      </c>
      <c r="D4" s="49" t="s">
        <v>471</v>
      </c>
      <c r="E4" s="49" t="s">
        <v>470</v>
      </c>
      <c r="F4" s="49" t="s">
        <v>472</v>
      </c>
      <c r="G4" s="481" t="s">
        <v>590</v>
      </c>
    </row>
    <row r="5" spans="1:7" ht="15.75" customHeight="1">
      <c r="A5" s="57" t="s">
        <v>552</v>
      </c>
      <c r="B5" s="58">
        <v>1270000</v>
      </c>
      <c r="C5" s="436" t="s">
        <v>548</v>
      </c>
      <c r="D5" s="58"/>
      <c r="E5" s="58">
        <v>1270000</v>
      </c>
      <c r="F5" s="58">
        <v>661405.47</v>
      </c>
      <c r="G5" s="59">
        <v>1931405.47</v>
      </c>
    </row>
    <row r="6" spans="1:7" ht="15.75" customHeight="1">
      <c r="A6" s="57" t="s">
        <v>598</v>
      </c>
      <c r="B6" s="58">
        <v>39586893</v>
      </c>
      <c r="C6" s="436" t="s">
        <v>596</v>
      </c>
      <c r="D6" s="58"/>
      <c r="E6" s="58"/>
      <c r="F6" s="58">
        <v>39586893</v>
      </c>
      <c r="G6" s="59">
        <f aca="true" t="shared" si="0" ref="G6:G23">E6+F6</f>
        <v>39586893</v>
      </c>
    </row>
    <row r="7" spans="1:7" ht="15.75" customHeight="1">
      <c r="A7" s="57"/>
      <c r="B7" s="58"/>
      <c r="C7" s="436"/>
      <c r="D7" s="58"/>
      <c r="E7" s="58"/>
      <c r="F7" s="58"/>
      <c r="G7" s="59">
        <f t="shared" si="0"/>
        <v>0</v>
      </c>
    </row>
    <row r="8" spans="1:7" ht="15.75" customHeight="1">
      <c r="A8" s="57"/>
      <c r="B8" s="58"/>
      <c r="C8" s="436"/>
      <c r="D8" s="58"/>
      <c r="E8" s="58"/>
      <c r="F8" s="58"/>
      <c r="G8" s="59">
        <f t="shared" si="0"/>
        <v>0</v>
      </c>
    </row>
    <row r="9" spans="1:7" ht="15.75" customHeight="1">
      <c r="A9" s="57"/>
      <c r="B9" s="58"/>
      <c r="C9" s="436"/>
      <c r="D9" s="58"/>
      <c r="E9" s="58"/>
      <c r="F9" s="58"/>
      <c r="G9" s="59">
        <f t="shared" si="0"/>
        <v>0</v>
      </c>
    </row>
    <row r="10" spans="1:7" ht="15.75" customHeight="1">
      <c r="A10" s="57"/>
      <c r="B10" s="58"/>
      <c r="C10" s="436"/>
      <c r="D10" s="58"/>
      <c r="E10" s="58"/>
      <c r="F10" s="58"/>
      <c r="G10" s="59">
        <f t="shared" si="0"/>
        <v>0</v>
      </c>
    </row>
    <row r="11" spans="1:7" ht="15.75" customHeight="1">
      <c r="A11" s="57"/>
      <c r="B11" s="58"/>
      <c r="C11" s="436"/>
      <c r="D11" s="58"/>
      <c r="E11" s="58"/>
      <c r="F11" s="58"/>
      <c r="G11" s="59">
        <f t="shared" si="0"/>
        <v>0</v>
      </c>
    </row>
    <row r="12" spans="1:7" ht="15.75" customHeight="1">
      <c r="A12" s="57"/>
      <c r="B12" s="58"/>
      <c r="C12" s="436"/>
      <c r="D12" s="58"/>
      <c r="E12" s="58"/>
      <c r="F12" s="58"/>
      <c r="G12" s="59">
        <f t="shared" si="0"/>
        <v>0</v>
      </c>
    </row>
    <row r="13" spans="1:7" ht="15.75" customHeight="1">
      <c r="A13" s="57"/>
      <c r="B13" s="58"/>
      <c r="C13" s="436"/>
      <c r="D13" s="58"/>
      <c r="E13" s="58"/>
      <c r="F13" s="58"/>
      <c r="G13" s="59">
        <f t="shared" si="0"/>
        <v>0</v>
      </c>
    </row>
    <row r="14" spans="1:7" ht="15.75" customHeight="1">
      <c r="A14" s="57"/>
      <c r="B14" s="58"/>
      <c r="C14" s="436"/>
      <c r="D14" s="58"/>
      <c r="E14" s="58"/>
      <c r="F14" s="58"/>
      <c r="G14" s="59">
        <f t="shared" si="0"/>
        <v>0</v>
      </c>
    </row>
    <row r="15" spans="1:7" ht="15.75" customHeight="1">
      <c r="A15" s="57"/>
      <c r="B15" s="58"/>
      <c r="C15" s="436"/>
      <c r="D15" s="58"/>
      <c r="E15" s="58"/>
      <c r="F15" s="58"/>
      <c r="G15" s="59">
        <f t="shared" si="0"/>
        <v>0</v>
      </c>
    </row>
    <row r="16" spans="1:7" ht="15.75" customHeight="1">
      <c r="A16" s="57"/>
      <c r="B16" s="58"/>
      <c r="C16" s="436"/>
      <c r="D16" s="58"/>
      <c r="E16" s="58"/>
      <c r="F16" s="58"/>
      <c r="G16" s="59">
        <f t="shared" si="0"/>
        <v>0</v>
      </c>
    </row>
    <row r="17" spans="1:7" ht="15.75" customHeight="1">
      <c r="A17" s="57"/>
      <c r="B17" s="58"/>
      <c r="C17" s="436"/>
      <c r="D17" s="58"/>
      <c r="E17" s="58"/>
      <c r="F17" s="58"/>
      <c r="G17" s="59">
        <f t="shared" si="0"/>
        <v>0</v>
      </c>
    </row>
    <row r="18" spans="1:7" ht="15.75" customHeight="1">
      <c r="A18" s="57"/>
      <c r="B18" s="58"/>
      <c r="C18" s="436"/>
      <c r="D18" s="58"/>
      <c r="E18" s="58"/>
      <c r="F18" s="58"/>
      <c r="G18" s="59">
        <f t="shared" si="0"/>
        <v>0</v>
      </c>
    </row>
    <row r="19" spans="1:7" ht="15.75" customHeight="1">
      <c r="A19" s="57"/>
      <c r="B19" s="58"/>
      <c r="C19" s="436"/>
      <c r="D19" s="58"/>
      <c r="E19" s="58"/>
      <c r="F19" s="58"/>
      <c r="G19" s="59">
        <f t="shared" si="0"/>
        <v>0</v>
      </c>
    </row>
    <row r="20" spans="1:7" ht="15.75" customHeight="1">
      <c r="A20" s="57"/>
      <c r="B20" s="58"/>
      <c r="C20" s="436"/>
      <c r="D20" s="58"/>
      <c r="E20" s="58"/>
      <c r="F20" s="58"/>
      <c r="G20" s="59">
        <f t="shared" si="0"/>
        <v>0</v>
      </c>
    </row>
    <row r="21" spans="1:7" ht="15.75" customHeight="1">
      <c r="A21" s="57"/>
      <c r="B21" s="58"/>
      <c r="C21" s="436"/>
      <c r="D21" s="58"/>
      <c r="E21" s="58"/>
      <c r="F21" s="58"/>
      <c r="G21" s="59">
        <f t="shared" si="0"/>
        <v>0</v>
      </c>
    </row>
    <row r="22" spans="1:7" ht="15.75" customHeight="1">
      <c r="A22" s="57"/>
      <c r="B22" s="58"/>
      <c r="C22" s="436"/>
      <c r="D22" s="58"/>
      <c r="E22" s="58"/>
      <c r="F22" s="58"/>
      <c r="G22" s="59">
        <f t="shared" si="0"/>
        <v>0</v>
      </c>
    </row>
    <row r="23" spans="1:7" ht="15.75" customHeight="1" thickBot="1">
      <c r="A23" s="60"/>
      <c r="B23" s="61"/>
      <c r="C23" s="437"/>
      <c r="D23" s="61"/>
      <c r="E23" s="61"/>
      <c r="F23" s="61"/>
      <c r="G23" s="62">
        <f t="shared" si="0"/>
        <v>0</v>
      </c>
    </row>
    <row r="24" spans="1:7" s="56" customFormat="1" ht="18" customHeight="1" thickBot="1">
      <c r="A24" s="165" t="s">
        <v>59</v>
      </c>
      <c r="B24" s="166">
        <f>SUM(B5:B23)</f>
        <v>40856893</v>
      </c>
      <c r="C24" s="107"/>
      <c r="D24" s="166">
        <f>SUM(D5:D23)</f>
        <v>0</v>
      </c>
      <c r="E24" s="166"/>
      <c r="F24" s="166">
        <f>SUM(F5:F23)</f>
        <v>40248298.47</v>
      </c>
      <c r="G24" s="63">
        <f>SUM(G5:G23)</f>
        <v>41518298.47</v>
      </c>
    </row>
    <row r="26" spans="1:6" ht="12.75">
      <c r="A26" s="729" t="s">
        <v>631</v>
      </c>
      <c r="B26" s="729"/>
      <c r="C26" s="729"/>
      <c r="D26" s="729"/>
      <c r="E26" s="729"/>
      <c r="F26" s="729"/>
    </row>
  </sheetData>
  <sheetProtection/>
  <mergeCells count="2">
    <mergeCell ref="A1:G1"/>
    <mergeCell ref="A26:F26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zoomScale="90" zoomScalePageLayoutView="90" workbookViewId="0" topLeftCell="A1">
      <selection activeCell="D14" sqref="D14"/>
    </sheetView>
  </sheetViews>
  <sheetFormatPr defaultColWidth="9.00390625" defaultRowHeight="12.75"/>
  <cols>
    <col min="1" max="1" width="38.625" style="43" customWidth="1"/>
    <col min="2" max="5" width="13.875" style="43" customWidth="1"/>
    <col min="6" max="16384" width="9.375" style="43" customWidth="1"/>
  </cols>
  <sheetData>
    <row r="1" spans="1:5" ht="12.75">
      <c r="A1" s="180"/>
      <c r="B1" s="180"/>
      <c r="C1" s="180"/>
      <c r="D1" s="180"/>
      <c r="E1" s="180"/>
    </row>
    <row r="2" spans="1:5" ht="15.75">
      <c r="A2" s="181" t="s">
        <v>127</v>
      </c>
      <c r="B2" s="621"/>
      <c r="C2" s="621"/>
      <c r="D2" s="621"/>
      <c r="E2" s="621"/>
    </row>
    <row r="3" spans="1:5" ht="14.25" thickBot="1">
      <c r="A3" s="180"/>
      <c r="B3" s="180"/>
      <c r="C3" s="180"/>
      <c r="D3" s="622" t="e">
        <f>#REF!</f>
        <v>#REF!</v>
      </c>
      <c r="E3" s="622"/>
    </row>
    <row r="4" spans="1:5" ht="15" customHeight="1" thickBot="1">
      <c r="A4" s="182" t="s">
        <v>120</v>
      </c>
      <c r="B4" s="183" t="str">
        <f>CONCATENATE((LEFT(ÖSSZEFÜGGÉSEK!A5,4)),".")</f>
        <v>2017.</v>
      </c>
      <c r="C4" s="183" t="str">
        <f>CONCATENATE((LEFT(ÖSSZEFÜGGÉSEK!A5,4))+1,".")</f>
        <v>2018.</v>
      </c>
      <c r="D4" s="183" t="str">
        <f>CONCATENATE((LEFT(ÖSSZEFÜGGÉSEK!A5,4))+1,". után")</f>
        <v>2018. után</v>
      </c>
      <c r="E4" s="184" t="s">
        <v>48</v>
      </c>
    </row>
    <row r="5" spans="1:5" ht="12.75">
      <c r="A5" s="185" t="s">
        <v>121</v>
      </c>
      <c r="B5" s="75">
        <v>0</v>
      </c>
      <c r="C5" s="75"/>
      <c r="D5" s="75"/>
      <c r="E5" s="186">
        <f aca="true" t="shared" si="0" ref="E5:E11">SUM(B5:D5)</f>
        <v>0</v>
      </c>
    </row>
    <row r="6" spans="1:5" ht="12.75">
      <c r="A6" s="187" t="s">
        <v>134</v>
      </c>
      <c r="B6" s="76"/>
      <c r="C6" s="76"/>
      <c r="D6" s="76"/>
      <c r="E6" s="188">
        <f t="shared" si="0"/>
        <v>0</v>
      </c>
    </row>
    <row r="7" spans="1:5" ht="12.75">
      <c r="A7" s="189" t="s">
        <v>122</v>
      </c>
      <c r="B7" s="77"/>
      <c r="C7" s="77"/>
      <c r="D7" s="77"/>
      <c r="E7" s="190">
        <f t="shared" si="0"/>
        <v>0</v>
      </c>
    </row>
    <row r="8" spans="1:5" ht="12.75">
      <c r="A8" s="189" t="s">
        <v>136</v>
      </c>
      <c r="B8" s="77"/>
      <c r="C8" s="77"/>
      <c r="D8" s="77"/>
      <c r="E8" s="190">
        <f t="shared" si="0"/>
        <v>0</v>
      </c>
    </row>
    <row r="9" spans="1:5" ht="12.75">
      <c r="A9" s="189" t="s">
        <v>123</v>
      </c>
      <c r="B9" s="77"/>
      <c r="C9" s="77"/>
      <c r="D9" s="77"/>
      <c r="E9" s="190">
        <f t="shared" si="0"/>
        <v>0</v>
      </c>
    </row>
    <row r="10" spans="1:5" ht="12.75">
      <c r="A10" s="189" t="s">
        <v>124</v>
      </c>
      <c r="B10" s="77"/>
      <c r="C10" s="77"/>
      <c r="D10" s="77"/>
      <c r="E10" s="190">
        <f t="shared" si="0"/>
        <v>0</v>
      </c>
    </row>
    <row r="11" spans="1:5" ht="13.5" thickBot="1">
      <c r="A11" s="78"/>
      <c r="B11" s="79"/>
      <c r="C11" s="79"/>
      <c r="D11" s="79"/>
      <c r="E11" s="190">
        <f t="shared" si="0"/>
        <v>0</v>
      </c>
    </row>
    <row r="12" spans="1:5" ht="13.5" thickBot="1">
      <c r="A12" s="191" t="s">
        <v>126</v>
      </c>
      <c r="B12" s="192">
        <f>B5+SUM(B7:B11)</f>
        <v>0</v>
      </c>
      <c r="C12" s="192">
        <f>C5+SUM(C7:C11)</f>
        <v>0</v>
      </c>
      <c r="D12" s="192">
        <f>D5+SUM(D7:D11)</f>
        <v>0</v>
      </c>
      <c r="E12" s="193">
        <f>E5+SUM(E7:E11)</f>
        <v>0</v>
      </c>
    </row>
    <row r="13" spans="1:5" ht="13.5" thickBot="1">
      <c r="A13" s="45"/>
      <c r="B13" s="45"/>
      <c r="C13" s="45"/>
      <c r="D13" s="45"/>
      <c r="E13" s="45"/>
    </row>
    <row r="14" spans="1:5" ht="15" customHeight="1" thickBot="1">
      <c r="A14" s="182" t="s">
        <v>125</v>
      </c>
      <c r="B14" s="183" t="str">
        <f>+B4</f>
        <v>2017.</v>
      </c>
      <c r="C14" s="183" t="str">
        <f>+C4</f>
        <v>2018.</v>
      </c>
      <c r="D14" s="183" t="str">
        <f>+D4</f>
        <v>2018. után</v>
      </c>
      <c r="E14" s="184" t="s">
        <v>48</v>
      </c>
    </row>
    <row r="15" spans="1:5" ht="12.75">
      <c r="A15" s="185" t="s">
        <v>130</v>
      </c>
      <c r="B15" s="75">
        <v>0</v>
      </c>
      <c r="C15" s="75"/>
      <c r="D15" s="75"/>
      <c r="E15" s="186">
        <f aca="true" t="shared" si="1" ref="E15:E21">SUM(B15:D15)</f>
        <v>0</v>
      </c>
    </row>
    <row r="16" spans="1:5" ht="12.75">
      <c r="A16" s="194" t="s">
        <v>131</v>
      </c>
      <c r="B16" s="77"/>
      <c r="C16" s="77"/>
      <c r="D16" s="77"/>
      <c r="E16" s="190">
        <f t="shared" si="1"/>
        <v>0</v>
      </c>
    </row>
    <row r="17" spans="1:5" ht="12.75">
      <c r="A17" s="189" t="s">
        <v>132</v>
      </c>
      <c r="B17" s="77"/>
      <c r="C17" s="77"/>
      <c r="D17" s="77"/>
      <c r="E17" s="190">
        <f t="shared" si="1"/>
        <v>0</v>
      </c>
    </row>
    <row r="18" spans="1:5" ht="12.75">
      <c r="A18" s="189" t="s">
        <v>133</v>
      </c>
      <c r="B18" s="77"/>
      <c r="C18" s="77"/>
      <c r="D18" s="77"/>
      <c r="E18" s="190">
        <f t="shared" si="1"/>
        <v>0</v>
      </c>
    </row>
    <row r="19" spans="1:5" ht="12.75">
      <c r="A19" s="80"/>
      <c r="B19" s="77"/>
      <c r="C19" s="77"/>
      <c r="D19" s="77"/>
      <c r="E19" s="190">
        <f t="shared" si="1"/>
        <v>0</v>
      </c>
    </row>
    <row r="20" spans="1:5" ht="12.75">
      <c r="A20" s="80"/>
      <c r="B20" s="77"/>
      <c r="C20" s="77"/>
      <c r="D20" s="77"/>
      <c r="E20" s="190">
        <f t="shared" si="1"/>
        <v>0</v>
      </c>
    </row>
    <row r="21" spans="1:5" ht="13.5" thickBot="1">
      <c r="A21" s="78"/>
      <c r="B21" s="79"/>
      <c r="C21" s="79"/>
      <c r="D21" s="79"/>
      <c r="E21" s="190">
        <f t="shared" si="1"/>
        <v>0</v>
      </c>
    </row>
    <row r="22" spans="1:5" ht="13.5" thickBot="1">
      <c r="A22" s="191" t="s">
        <v>49</v>
      </c>
      <c r="B22" s="192">
        <f>SUM(B15:B21)</f>
        <v>0</v>
      </c>
      <c r="C22" s="192">
        <f>SUM(C15:C21)</f>
        <v>0</v>
      </c>
      <c r="D22" s="192">
        <f>SUM(D15:D21)</f>
        <v>0</v>
      </c>
      <c r="E22" s="193">
        <f>SUM(E15:E21)</f>
        <v>0</v>
      </c>
    </row>
    <row r="23" spans="1:5" ht="12.75">
      <c r="A23" s="180"/>
      <c r="B23" s="180"/>
      <c r="C23" s="180"/>
      <c r="D23" s="180"/>
      <c r="E23" s="180"/>
    </row>
    <row r="24" spans="1:5" ht="12.75">
      <c r="A24" s="180"/>
      <c r="B24" s="180"/>
      <c r="C24" s="180"/>
      <c r="D24" s="180"/>
      <c r="E24" s="180"/>
    </row>
    <row r="25" spans="1:5" ht="15.75">
      <c r="A25" s="181" t="s">
        <v>127</v>
      </c>
      <c r="B25" s="621"/>
      <c r="C25" s="621"/>
      <c r="D25" s="621"/>
      <c r="E25" s="621"/>
    </row>
    <row r="26" spans="1:5" ht="14.25" thickBot="1">
      <c r="A26" s="180"/>
      <c r="B26" s="180"/>
      <c r="C26" s="180"/>
      <c r="D26" s="622" t="e">
        <f>D3</f>
        <v>#REF!</v>
      </c>
      <c r="E26" s="622"/>
    </row>
    <row r="27" spans="1:5" ht="13.5" thickBot="1">
      <c r="A27" s="182" t="s">
        <v>120</v>
      </c>
      <c r="B27" s="183" t="str">
        <f>+B14</f>
        <v>2017.</v>
      </c>
      <c r="C27" s="183" t="str">
        <f>+C14</f>
        <v>2018.</v>
      </c>
      <c r="D27" s="183" t="str">
        <f>+D14</f>
        <v>2018. után</v>
      </c>
      <c r="E27" s="184" t="s">
        <v>48</v>
      </c>
    </row>
    <row r="28" spans="1:5" ht="12.75">
      <c r="A28" s="185" t="s">
        <v>121</v>
      </c>
      <c r="B28" s="75">
        <v>0</v>
      </c>
      <c r="C28" s="75"/>
      <c r="D28" s="75"/>
      <c r="E28" s="186">
        <f aca="true" t="shared" si="2" ref="E28:E34">SUM(B28:D28)</f>
        <v>0</v>
      </c>
    </row>
    <row r="29" spans="1:5" ht="12.75">
      <c r="A29" s="187" t="s">
        <v>134</v>
      </c>
      <c r="B29" s="76"/>
      <c r="C29" s="76"/>
      <c r="D29" s="76"/>
      <c r="E29" s="188">
        <f t="shared" si="2"/>
        <v>0</v>
      </c>
    </row>
    <row r="30" spans="1:5" ht="12.75">
      <c r="A30" s="189" t="s">
        <v>122</v>
      </c>
      <c r="B30" s="77"/>
      <c r="C30" s="77"/>
      <c r="D30" s="77"/>
      <c r="E30" s="190">
        <f t="shared" si="2"/>
        <v>0</v>
      </c>
    </row>
    <row r="31" spans="1:5" ht="12.75">
      <c r="A31" s="189" t="s">
        <v>136</v>
      </c>
      <c r="B31" s="77"/>
      <c r="C31" s="77"/>
      <c r="D31" s="77"/>
      <c r="E31" s="190">
        <f t="shared" si="2"/>
        <v>0</v>
      </c>
    </row>
    <row r="32" spans="1:5" ht="12.75">
      <c r="A32" s="189" t="s">
        <v>123</v>
      </c>
      <c r="B32" s="77"/>
      <c r="C32" s="77"/>
      <c r="D32" s="77"/>
      <c r="E32" s="190">
        <f t="shared" si="2"/>
        <v>0</v>
      </c>
    </row>
    <row r="33" spans="1:5" ht="12.75">
      <c r="A33" s="189" t="s">
        <v>124</v>
      </c>
      <c r="B33" s="77"/>
      <c r="C33" s="77"/>
      <c r="D33" s="77"/>
      <c r="E33" s="190">
        <f t="shared" si="2"/>
        <v>0</v>
      </c>
    </row>
    <row r="34" spans="1:5" ht="13.5" thickBot="1">
      <c r="A34" s="78"/>
      <c r="B34" s="79"/>
      <c r="C34" s="79"/>
      <c r="D34" s="79"/>
      <c r="E34" s="190">
        <f t="shared" si="2"/>
        <v>0</v>
      </c>
    </row>
    <row r="35" spans="1:5" ht="13.5" thickBot="1">
      <c r="A35" s="191" t="s">
        <v>126</v>
      </c>
      <c r="B35" s="192">
        <f>B28+SUM(B30:B34)</f>
        <v>0</v>
      </c>
      <c r="C35" s="192">
        <f>C28+SUM(C30:C34)</f>
        <v>0</v>
      </c>
      <c r="D35" s="192">
        <f>D28+SUM(D30:D34)</f>
        <v>0</v>
      </c>
      <c r="E35" s="193">
        <f>E28+SUM(E30:E34)</f>
        <v>0</v>
      </c>
    </row>
    <row r="36" spans="1:5" ht="13.5" thickBot="1">
      <c r="A36" s="45"/>
      <c r="B36" s="45"/>
      <c r="C36" s="45"/>
      <c r="D36" s="45"/>
      <c r="E36" s="45"/>
    </row>
    <row r="37" spans="1:5" ht="13.5" thickBot="1">
      <c r="A37" s="182" t="s">
        <v>125</v>
      </c>
      <c r="B37" s="183" t="str">
        <f>+B27</f>
        <v>2017.</v>
      </c>
      <c r="C37" s="183" t="str">
        <f>+C27</f>
        <v>2018.</v>
      </c>
      <c r="D37" s="183" t="str">
        <f>+D27</f>
        <v>2018. után</v>
      </c>
      <c r="E37" s="184" t="s">
        <v>48</v>
      </c>
    </row>
    <row r="38" spans="1:5" ht="12.75">
      <c r="A38" s="185" t="s">
        <v>130</v>
      </c>
      <c r="B38" s="75">
        <v>0</v>
      </c>
      <c r="C38" s="75"/>
      <c r="D38" s="75"/>
      <c r="E38" s="186">
        <f aca="true" t="shared" si="3" ref="E38:E44">SUM(B38:D38)</f>
        <v>0</v>
      </c>
    </row>
    <row r="39" spans="1:5" ht="12.75">
      <c r="A39" s="194" t="s">
        <v>131</v>
      </c>
      <c r="B39" s="77"/>
      <c r="C39" s="77"/>
      <c r="D39" s="77"/>
      <c r="E39" s="190">
        <f t="shared" si="3"/>
        <v>0</v>
      </c>
    </row>
    <row r="40" spans="1:5" ht="12.75">
      <c r="A40" s="189" t="s">
        <v>132</v>
      </c>
      <c r="B40" s="77"/>
      <c r="C40" s="77"/>
      <c r="D40" s="77"/>
      <c r="E40" s="190">
        <f t="shared" si="3"/>
        <v>0</v>
      </c>
    </row>
    <row r="41" spans="1:5" ht="12.75">
      <c r="A41" s="189" t="s">
        <v>133</v>
      </c>
      <c r="B41" s="77"/>
      <c r="C41" s="77"/>
      <c r="D41" s="77"/>
      <c r="E41" s="190">
        <f t="shared" si="3"/>
        <v>0</v>
      </c>
    </row>
    <row r="42" spans="1:5" ht="12.75">
      <c r="A42" s="80"/>
      <c r="B42" s="77"/>
      <c r="C42" s="77"/>
      <c r="D42" s="77"/>
      <c r="E42" s="190">
        <f t="shared" si="3"/>
        <v>0</v>
      </c>
    </row>
    <row r="43" spans="1:5" ht="12.75">
      <c r="A43" s="80"/>
      <c r="B43" s="77"/>
      <c r="C43" s="77"/>
      <c r="D43" s="77"/>
      <c r="E43" s="190">
        <f t="shared" si="3"/>
        <v>0</v>
      </c>
    </row>
    <row r="44" spans="1:5" ht="13.5" thickBot="1">
      <c r="A44" s="78"/>
      <c r="B44" s="79"/>
      <c r="C44" s="79"/>
      <c r="D44" s="79"/>
      <c r="E44" s="190">
        <f t="shared" si="3"/>
        <v>0</v>
      </c>
    </row>
    <row r="45" spans="1:5" ht="13.5" thickBot="1">
      <c r="A45" s="191" t="s">
        <v>49</v>
      </c>
      <c r="B45" s="192">
        <f>SUM(B38:B44)</f>
        <v>0</v>
      </c>
      <c r="C45" s="192">
        <f>SUM(C38:C44)</f>
        <v>0</v>
      </c>
      <c r="D45" s="192">
        <f>SUM(D38:D44)</f>
        <v>0</v>
      </c>
      <c r="E45" s="193">
        <f>SUM(E38:E44)</f>
        <v>0</v>
      </c>
    </row>
    <row r="46" spans="1:5" ht="12.75">
      <c r="A46" s="180"/>
      <c r="B46" s="180"/>
      <c r="C46" s="180"/>
      <c r="D46" s="180"/>
      <c r="E46" s="180"/>
    </row>
    <row r="47" spans="1:5" ht="15.75">
      <c r="A47" s="607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607"/>
      <c r="C47" s="607"/>
      <c r="D47" s="607"/>
      <c r="E47" s="607"/>
    </row>
    <row r="48" spans="1:5" ht="13.5" thickBot="1">
      <c r="A48" s="180"/>
      <c r="B48" s="180"/>
      <c r="C48" s="180"/>
      <c r="D48" s="180"/>
      <c r="E48" s="180"/>
    </row>
    <row r="49" spans="1:8" ht="13.5" thickBot="1">
      <c r="A49" s="612" t="s">
        <v>128</v>
      </c>
      <c r="B49" s="613"/>
      <c r="C49" s="614"/>
      <c r="D49" s="610" t="s">
        <v>535</v>
      </c>
      <c r="E49" s="611"/>
      <c r="H49" s="44"/>
    </row>
    <row r="50" spans="1:5" ht="12.75">
      <c r="A50" s="615"/>
      <c r="B50" s="616"/>
      <c r="C50" s="617"/>
      <c r="D50" s="603"/>
      <c r="E50" s="604"/>
    </row>
    <row r="51" spans="1:5" ht="13.5" thickBot="1">
      <c r="A51" s="618"/>
      <c r="B51" s="619"/>
      <c r="C51" s="620"/>
      <c r="D51" s="605"/>
      <c r="E51" s="606"/>
    </row>
    <row r="52" spans="1:5" ht="13.5" thickBot="1">
      <c r="A52" s="600" t="s">
        <v>49</v>
      </c>
      <c r="B52" s="601"/>
      <c r="C52" s="602"/>
      <c r="D52" s="608">
        <f>SUM(D50:E51)</f>
        <v>0</v>
      </c>
      <c r="E52" s="609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1/2017. (II.28.)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100" workbookViewId="0" topLeftCell="A137">
      <selection activeCell="F158" sqref="F158"/>
    </sheetView>
  </sheetViews>
  <sheetFormatPr defaultColWidth="9.00390625" defaultRowHeight="12.75"/>
  <cols>
    <col min="1" max="1" width="16.125" style="355" customWidth="1"/>
    <col min="2" max="2" width="62.00390625" style="356" customWidth="1"/>
    <col min="3" max="3" width="14.125" style="357" customWidth="1"/>
    <col min="4" max="5" width="14.125" style="3" customWidth="1"/>
    <col min="6" max="16384" width="9.375" style="3" customWidth="1"/>
  </cols>
  <sheetData>
    <row r="1" spans="1:5" s="2" customFormat="1" ht="16.5" customHeight="1" thickBot="1">
      <c r="A1" s="195"/>
      <c r="B1" s="197"/>
      <c r="E1" s="513" t="s">
        <v>615</v>
      </c>
    </row>
    <row r="2" spans="1:5" s="81" customFormat="1" ht="21" customHeight="1" thickBot="1">
      <c r="A2" s="683" t="s">
        <v>57</v>
      </c>
      <c r="B2" s="684" t="s">
        <v>541</v>
      </c>
      <c r="C2" s="684"/>
      <c r="D2" s="684"/>
      <c r="E2" s="685" t="s">
        <v>50</v>
      </c>
    </row>
    <row r="3" spans="1:5" s="81" customFormat="1" ht="24.75" thickBot="1">
      <c r="A3" s="683" t="s">
        <v>179</v>
      </c>
      <c r="B3" s="684" t="s">
        <v>373</v>
      </c>
      <c r="C3" s="684"/>
      <c r="D3" s="684"/>
      <c r="E3" s="686" t="s">
        <v>50</v>
      </c>
    </row>
    <row r="4" spans="1:5" s="82" customFormat="1" ht="15.75" customHeight="1" thickBot="1">
      <c r="A4" s="199"/>
      <c r="B4" s="199"/>
      <c r="C4" s="200"/>
      <c r="E4" s="687" t="str">
        <f>'[1]4.sz.mell.'!G2</f>
        <v>Forintban!</v>
      </c>
    </row>
    <row r="5" spans="1:5" ht="36.75" thickBot="1">
      <c r="A5" s="372" t="s">
        <v>181</v>
      </c>
      <c r="B5" s="201" t="s">
        <v>533</v>
      </c>
      <c r="C5" s="24" t="s">
        <v>576</v>
      </c>
      <c r="D5" s="24" t="s">
        <v>581</v>
      </c>
      <c r="E5" s="36" t="str">
        <f>+CONCATENATE(LEFT('[1]ÖSSZEFÜGGÉSEK'!A7,4),"2017.12.31.",CHAR(10),"Módosítás utáni")</f>
        <v>2017.12.31.
Módosítás utáni</v>
      </c>
    </row>
    <row r="6" spans="1:5" s="64" customFormat="1" ht="12.75" customHeight="1" thickBot="1">
      <c r="A6" s="170" t="s">
        <v>467</v>
      </c>
      <c r="B6" s="171" t="s">
        <v>468</v>
      </c>
      <c r="C6" s="171" t="s">
        <v>469</v>
      </c>
      <c r="D6" s="688" t="s">
        <v>471</v>
      </c>
      <c r="E6" s="541" t="s">
        <v>578</v>
      </c>
    </row>
    <row r="7" spans="1:5" s="64" customFormat="1" ht="15.75" customHeight="1" thickBot="1">
      <c r="A7" s="689" t="s">
        <v>52</v>
      </c>
      <c r="B7" s="690"/>
      <c r="C7" s="690"/>
      <c r="D7" s="690"/>
      <c r="E7" s="691"/>
    </row>
    <row r="8" spans="1:5" s="64" customFormat="1" ht="12" customHeight="1" thickBot="1">
      <c r="A8" s="31" t="s">
        <v>15</v>
      </c>
      <c r="B8" s="21" t="s">
        <v>223</v>
      </c>
      <c r="C8" s="362">
        <f>+C9+C10+C11+C12+C13+C14</f>
        <v>92207137</v>
      </c>
      <c r="D8" s="549">
        <f>+D9+D10+D11+D12+D13+D14</f>
        <v>11814854</v>
      </c>
      <c r="E8" s="236">
        <f>+E9+E10+E11+E12+E13+E14</f>
        <v>104021991</v>
      </c>
    </row>
    <row r="9" spans="1:5" s="83" customFormat="1" ht="12" customHeight="1">
      <c r="A9" s="399" t="s">
        <v>92</v>
      </c>
      <c r="B9" s="380" t="s">
        <v>224</v>
      </c>
      <c r="C9" s="364">
        <v>30994697</v>
      </c>
      <c r="D9" s="546">
        <v>1000000</v>
      </c>
      <c r="E9" s="537">
        <f aca="true" t="shared" si="0" ref="E9:E14">C9+D9</f>
        <v>31994697</v>
      </c>
    </row>
    <row r="10" spans="1:5" s="84" customFormat="1" ht="12" customHeight="1">
      <c r="A10" s="400" t="s">
        <v>93</v>
      </c>
      <c r="B10" s="381" t="s">
        <v>225</v>
      </c>
      <c r="C10" s="363">
        <v>28998310</v>
      </c>
      <c r="D10" s="547">
        <v>6986249</v>
      </c>
      <c r="E10" s="543">
        <f t="shared" si="0"/>
        <v>35984559</v>
      </c>
    </row>
    <row r="11" spans="1:5" s="84" customFormat="1" ht="12" customHeight="1">
      <c r="A11" s="400" t="s">
        <v>94</v>
      </c>
      <c r="B11" s="381" t="s">
        <v>226</v>
      </c>
      <c r="C11" s="363">
        <v>29700430</v>
      </c>
      <c r="D11" s="547">
        <v>590474</v>
      </c>
      <c r="E11" s="543">
        <f t="shared" si="0"/>
        <v>30290904</v>
      </c>
    </row>
    <row r="12" spans="1:5" s="84" customFormat="1" ht="12" customHeight="1">
      <c r="A12" s="400" t="s">
        <v>95</v>
      </c>
      <c r="B12" s="381" t="s">
        <v>227</v>
      </c>
      <c r="C12" s="363">
        <v>2513700</v>
      </c>
      <c r="D12" s="547">
        <v>461367</v>
      </c>
      <c r="E12" s="543">
        <f t="shared" si="0"/>
        <v>2975067</v>
      </c>
    </row>
    <row r="13" spans="1:5" s="84" customFormat="1" ht="12" customHeight="1">
      <c r="A13" s="400" t="s">
        <v>137</v>
      </c>
      <c r="B13" s="381" t="s">
        <v>476</v>
      </c>
      <c r="C13" s="363"/>
      <c r="D13" s="547">
        <v>2609044</v>
      </c>
      <c r="E13" s="543">
        <f t="shared" si="0"/>
        <v>2609044</v>
      </c>
    </row>
    <row r="14" spans="1:5" s="83" customFormat="1" ht="12" customHeight="1" thickBot="1">
      <c r="A14" s="401" t="s">
        <v>96</v>
      </c>
      <c r="B14" s="382" t="s">
        <v>407</v>
      </c>
      <c r="C14" s="363"/>
      <c r="D14" s="547">
        <v>167720</v>
      </c>
      <c r="E14" s="543">
        <f t="shared" si="0"/>
        <v>167720</v>
      </c>
    </row>
    <row r="15" spans="1:5" s="83" customFormat="1" ht="12" customHeight="1" thickBot="1">
      <c r="A15" s="31" t="s">
        <v>16</v>
      </c>
      <c r="B15" s="264" t="s">
        <v>228</v>
      </c>
      <c r="C15" s="362">
        <f>+C16+C17+C18+C19+C20</f>
        <v>16718160</v>
      </c>
      <c r="D15" s="549">
        <f>+D16+D17+D18+D19+D20</f>
        <v>2166783</v>
      </c>
      <c r="E15" s="236">
        <f>+E16+E17+E18+E19+E20</f>
        <v>18884943</v>
      </c>
    </row>
    <row r="16" spans="1:5" s="83" customFormat="1" ht="12" customHeight="1">
      <c r="A16" s="399" t="s">
        <v>98</v>
      </c>
      <c r="B16" s="380" t="s">
        <v>229</v>
      </c>
      <c r="C16" s="364"/>
      <c r="D16" s="546"/>
      <c r="E16" s="537">
        <f aca="true" t="shared" si="1" ref="E16:E21">C16+D16</f>
        <v>0</v>
      </c>
    </row>
    <row r="17" spans="1:5" s="83" customFormat="1" ht="12" customHeight="1">
      <c r="A17" s="400" t="s">
        <v>99</v>
      </c>
      <c r="B17" s="381" t="s">
        <v>230</v>
      </c>
      <c r="C17" s="363"/>
      <c r="D17" s="547"/>
      <c r="E17" s="543">
        <f t="shared" si="1"/>
        <v>0</v>
      </c>
    </row>
    <row r="18" spans="1:5" s="83" customFormat="1" ht="12" customHeight="1">
      <c r="A18" s="400" t="s">
        <v>100</v>
      </c>
      <c r="B18" s="381" t="s">
        <v>397</v>
      </c>
      <c r="C18" s="363"/>
      <c r="D18" s="547"/>
      <c r="E18" s="543">
        <f t="shared" si="1"/>
        <v>0</v>
      </c>
    </row>
    <row r="19" spans="1:5" s="83" customFormat="1" ht="12" customHeight="1">
      <c r="A19" s="400" t="s">
        <v>101</v>
      </c>
      <c r="B19" s="381" t="s">
        <v>398</v>
      </c>
      <c r="C19" s="363"/>
      <c r="D19" s="547"/>
      <c r="E19" s="543">
        <f t="shared" si="1"/>
        <v>0</v>
      </c>
    </row>
    <row r="20" spans="1:5" s="83" customFormat="1" ht="12" customHeight="1">
      <c r="A20" s="400" t="s">
        <v>102</v>
      </c>
      <c r="B20" s="381" t="s">
        <v>231</v>
      </c>
      <c r="C20" s="363">
        <v>16718160</v>
      </c>
      <c r="D20" s="547">
        <v>2166783</v>
      </c>
      <c r="E20" s="543">
        <f t="shared" si="1"/>
        <v>18884943</v>
      </c>
    </row>
    <row r="21" spans="1:5" s="84" customFormat="1" ht="12" customHeight="1" thickBot="1">
      <c r="A21" s="401" t="s">
        <v>111</v>
      </c>
      <c r="B21" s="382" t="s">
        <v>232</v>
      </c>
      <c r="C21" s="365"/>
      <c r="D21" s="548"/>
      <c r="E21" s="544">
        <f t="shared" si="1"/>
        <v>0</v>
      </c>
    </row>
    <row r="22" spans="1:5" s="84" customFormat="1" ht="12" customHeight="1" thickBot="1">
      <c r="A22" s="31" t="s">
        <v>17</v>
      </c>
      <c r="B22" s="21" t="s">
        <v>233</v>
      </c>
      <c r="C22" s="362">
        <f>+C23+C24+C25+C26+C27</f>
        <v>0</v>
      </c>
      <c r="D22" s="549">
        <f>+D23+D24+D25+D26+D27</f>
        <v>160348571</v>
      </c>
      <c r="E22" s="236">
        <f>+E23+E24+E25+E26+E27</f>
        <v>160348571</v>
      </c>
    </row>
    <row r="23" spans="1:5" s="84" customFormat="1" ht="12" customHeight="1">
      <c r="A23" s="399" t="s">
        <v>81</v>
      </c>
      <c r="B23" s="380" t="s">
        <v>234</v>
      </c>
      <c r="C23" s="364"/>
      <c r="D23" s="546"/>
      <c r="E23" s="537">
        <f aca="true" t="shared" si="2" ref="E23:E64">C23+D23</f>
        <v>0</v>
      </c>
    </row>
    <row r="24" spans="1:5" s="83" customFormat="1" ht="12" customHeight="1">
      <c r="A24" s="400" t="s">
        <v>82</v>
      </c>
      <c r="B24" s="381" t="s">
        <v>235</v>
      </c>
      <c r="C24" s="363"/>
      <c r="D24" s="547"/>
      <c r="E24" s="543">
        <f t="shared" si="2"/>
        <v>0</v>
      </c>
    </row>
    <row r="25" spans="1:5" s="84" customFormat="1" ht="12" customHeight="1">
      <c r="A25" s="400" t="s">
        <v>83</v>
      </c>
      <c r="B25" s="381" t="s">
        <v>399</v>
      </c>
      <c r="C25" s="363"/>
      <c r="D25" s="547"/>
      <c r="E25" s="543">
        <f t="shared" si="2"/>
        <v>0</v>
      </c>
    </row>
    <row r="26" spans="1:5" s="84" customFormat="1" ht="12" customHeight="1">
      <c r="A26" s="400" t="s">
        <v>84</v>
      </c>
      <c r="B26" s="381" t="s">
        <v>400</v>
      </c>
      <c r="C26" s="363"/>
      <c r="D26" s="547"/>
      <c r="E26" s="543">
        <f t="shared" si="2"/>
        <v>0</v>
      </c>
    </row>
    <row r="27" spans="1:5" s="84" customFormat="1" ht="12" customHeight="1">
      <c r="A27" s="400" t="s">
        <v>151</v>
      </c>
      <c r="B27" s="381" t="s">
        <v>236</v>
      </c>
      <c r="C27" s="363"/>
      <c r="D27" s="547">
        <v>160348571</v>
      </c>
      <c r="E27" s="543">
        <v>160348571</v>
      </c>
    </row>
    <row r="28" spans="1:5" s="84" customFormat="1" ht="12" customHeight="1" thickBot="1">
      <c r="A28" s="401" t="s">
        <v>152</v>
      </c>
      <c r="B28" s="382" t="s">
        <v>237</v>
      </c>
      <c r="C28" s="365"/>
      <c r="D28" s="548">
        <v>160348571</v>
      </c>
      <c r="E28" s="544">
        <f t="shared" si="2"/>
        <v>160348571</v>
      </c>
    </row>
    <row r="29" spans="1:5" s="84" customFormat="1" ht="12" customHeight="1" thickBot="1">
      <c r="A29" s="31" t="s">
        <v>153</v>
      </c>
      <c r="B29" s="21" t="s">
        <v>531</v>
      </c>
      <c r="C29" s="369">
        <f>+C30+C31+C32+C33+C34+C35+C36</f>
        <v>113940000</v>
      </c>
      <c r="D29" s="369">
        <f>+D30+D31+D32+D33+D34+D35+D36</f>
        <v>61309260</v>
      </c>
      <c r="E29" s="411">
        <f>+E30+E31+E32+E33+E34+E35+E36</f>
        <v>175249260</v>
      </c>
    </row>
    <row r="30" spans="1:5" s="84" customFormat="1" ht="12" customHeight="1">
      <c r="A30" s="399" t="s">
        <v>239</v>
      </c>
      <c r="B30" s="380" t="s">
        <v>579</v>
      </c>
      <c r="C30" s="364">
        <v>61300000</v>
      </c>
      <c r="D30" s="364">
        <v>13845498</v>
      </c>
      <c r="E30" s="537">
        <f t="shared" si="2"/>
        <v>75145498</v>
      </c>
    </row>
    <row r="31" spans="1:5" s="84" customFormat="1" ht="12" customHeight="1">
      <c r="A31" s="400" t="s">
        <v>240</v>
      </c>
      <c r="B31" s="381" t="s">
        <v>527</v>
      </c>
      <c r="C31" s="363"/>
      <c r="D31" s="363"/>
      <c r="E31" s="543">
        <f t="shared" si="2"/>
        <v>0</v>
      </c>
    </row>
    <row r="32" spans="1:5" s="84" customFormat="1" ht="12" customHeight="1">
      <c r="A32" s="400" t="s">
        <v>241</v>
      </c>
      <c r="B32" s="381" t="s">
        <v>528</v>
      </c>
      <c r="C32" s="363">
        <v>45000000</v>
      </c>
      <c r="D32" s="363">
        <v>43849420</v>
      </c>
      <c r="E32" s="543">
        <f t="shared" si="2"/>
        <v>88849420</v>
      </c>
    </row>
    <row r="33" spans="1:5" s="84" customFormat="1" ht="12" customHeight="1">
      <c r="A33" s="400" t="s">
        <v>242</v>
      </c>
      <c r="B33" s="381" t="s">
        <v>529</v>
      </c>
      <c r="C33" s="363"/>
      <c r="D33" s="363"/>
      <c r="E33" s="543">
        <f t="shared" si="2"/>
        <v>0</v>
      </c>
    </row>
    <row r="34" spans="1:5" s="84" customFormat="1" ht="12" customHeight="1">
      <c r="A34" s="400" t="s">
        <v>523</v>
      </c>
      <c r="B34" s="381" t="s">
        <v>243</v>
      </c>
      <c r="C34" s="363">
        <v>7500000</v>
      </c>
      <c r="D34" s="363">
        <v>2026565</v>
      </c>
      <c r="E34" s="543">
        <f t="shared" si="2"/>
        <v>9526565</v>
      </c>
    </row>
    <row r="35" spans="1:5" s="84" customFormat="1" ht="12" customHeight="1">
      <c r="A35" s="400" t="s">
        <v>524</v>
      </c>
      <c r="B35" s="381" t="s">
        <v>244</v>
      </c>
      <c r="C35" s="363">
        <v>40000</v>
      </c>
      <c r="D35" s="363">
        <v>-40000</v>
      </c>
      <c r="E35" s="543">
        <f t="shared" si="2"/>
        <v>0</v>
      </c>
    </row>
    <row r="36" spans="1:5" s="84" customFormat="1" ht="12" customHeight="1" thickBot="1">
      <c r="A36" s="401" t="s">
        <v>525</v>
      </c>
      <c r="B36" s="382" t="s">
        <v>245</v>
      </c>
      <c r="C36" s="365">
        <v>100000</v>
      </c>
      <c r="D36" s="365">
        <v>1627777</v>
      </c>
      <c r="E36" s="544">
        <f t="shared" si="2"/>
        <v>1727777</v>
      </c>
    </row>
    <row r="37" spans="1:5" s="84" customFormat="1" ht="12" customHeight="1" thickBot="1">
      <c r="A37" s="31" t="s">
        <v>19</v>
      </c>
      <c r="B37" s="21" t="s">
        <v>408</v>
      </c>
      <c r="C37" s="362">
        <f>SUM(C38:C48)</f>
        <v>15588958</v>
      </c>
      <c r="D37" s="549">
        <f>SUM(D38:D48)</f>
        <v>15250555</v>
      </c>
      <c r="E37" s="236">
        <f>SUM(E38:E48)</f>
        <v>30839513</v>
      </c>
    </row>
    <row r="38" spans="1:5" s="84" customFormat="1" ht="12" customHeight="1">
      <c r="A38" s="399" t="s">
        <v>85</v>
      </c>
      <c r="B38" s="380" t="s">
        <v>248</v>
      </c>
      <c r="C38" s="364"/>
      <c r="D38" s="546"/>
      <c r="E38" s="537">
        <f t="shared" si="2"/>
        <v>0</v>
      </c>
    </row>
    <row r="39" spans="1:5" s="84" customFormat="1" ht="12" customHeight="1">
      <c r="A39" s="400" t="s">
        <v>86</v>
      </c>
      <c r="B39" s="381" t="s">
        <v>249</v>
      </c>
      <c r="C39" s="363">
        <v>1700000</v>
      </c>
      <c r="D39" s="547">
        <v>3034097</v>
      </c>
      <c r="E39" s="543">
        <f t="shared" si="2"/>
        <v>4734097</v>
      </c>
    </row>
    <row r="40" spans="1:5" s="84" customFormat="1" ht="12" customHeight="1">
      <c r="A40" s="400" t="s">
        <v>87</v>
      </c>
      <c r="B40" s="381" t="s">
        <v>250</v>
      </c>
      <c r="C40" s="363">
        <v>700000</v>
      </c>
      <c r="D40" s="547">
        <v>634806</v>
      </c>
      <c r="E40" s="543">
        <f t="shared" si="2"/>
        <v>1334806</v>
      </c>
    </row>
    <row r="41" spans="1:5" s="84" customFormat="1" ht="12" customHeight="1">
      <c r="A41" s="400" t="s">
        <v>155</v>
      </c>
      <c r="B41" s="381" t="s">
        <v>251</v>
      </c>
      <c r="C41" s="363"/>
      <c r="D41" s="547">
        <v>8465556</v>
      </c>
      <c r="E41" s="543">
        <f t="shared" si="2"/>
        <v>8465556</v>
      </c>
    </row>
    <row r="42" spans="1:5" s="84" customFormat="1" ht="12" customHeight="1">
      <c r="A42" s="400" t="s">
        <v>156</v>
      </c>
      <c r="B42" s="381" t="s">
        <v>252</v>
      </c>
      <c r="C42" s="363">
        <v>10257448</v>
      </c>
      <c r="D42" s="547">
        <v>-1296673</v>
      </c>
      <c r="E42" s="543">
        <f t="shared" si="2"/>
        <v>8960775</v>
      </c>
    </row>
    <row r="43" spans="1:5" s="84" customFormat="1" ht="12" customHeight="1">
      <c r="A43" s="400" t="s">
        <v>157</v>
      </c>
      <c r="B43" s="381" t="s">
        <v>253</v>
      </c>
      <c r="C43" s="363">
        <v>2931510</v>
      </c>
      <c r="D43" s="547">
        <v>4347792</v>
      </c>
      <c r="E43" s="543">
        <f t="shared" si="2"/>
        <v>7279302</v>
      </c>
    </row>
    <row r="44" spans="1:5" s="84" customFormat="1" ht="12" customHeight="1">
      <c r="A44" s="400" t="s">
        <v>158</v>
      </c>
      <c r="B44" s="381" t="s">
        <v>254</v>
      </c>
      <c r="C44" s="363"/>
      <c r="D44" s="547"/>
      <c r="E44" s="543">
        <f t="shared" si="2"/>
        <v>0</v>
      </c>
    </row>
    <row r="45" spans="1:5" s="84" customFormat="1" ht="12" customHeight="1">
      <c r="A45" s="400" t="s">
        <v>159</v>
      </c>
      <c r="B45" s="381" t="s">
        <v>255</v>
      </c>
      <c r="C45" s="363"/>
      <c r="D45" s="547">
        <v>20543</v>
      </c>
      <c r="E45" s="543">
        <f t="shared" si="2"/>
        <v>20543</v>
      </c>
    </row>
    <row r="46" spans="1:5" s="84" customFormat="1" ht="12" customHeight="1">
      <c r="A46" s="400" t="s">
        <v>246</v>
      </c>
      <c r="B46" s="381" t="s">
        <v>256</v>
      </c>
      <c r="C46" s="366"/>
      <c r="D46" s="692"/>
      <c r="E46" s="540">
        <f t="shared" si="2"/>
        <v>0</v>
      </c>
    </row>
    <row r="47" spans="1:5" s="84" customFormat="1" ht="12" customHeight="1">
      <c r="A47" s="401" t="s">
        <v>247</v>
      </c>
      <c r="B47" s="382" t="s">
        <v>410</v>
      </c>
      <c r="C47" s="367"/>
      <c r="D47" s="693"/>
      <c r="E47" s="694">
        <f t="shared" si="2"/>
        <v>0</v>
      </c>
    </row>
    <row r="48" spans="1:5" s="84" customFormat="1" ht="12" customHeight="1" thickBot="1">
      <c r="A48" s="401" t="s">
        <v>409</v>
      </c>
      <c r="B48" s="382" t="s">
        <v>257</v>
      </c>
      <c r="C48" s="367"/>
      <c r="D48" s="693">
        <v>44434</v>
      </c>
      <c r="E48" s="694">
        <f t="shared" si="2"/>
        <v>44434</v>
      </c>
    </row>
    <row r="49" spans="1:5" s="84" customFormat="1" ht="12" customHeight="1" thickBot="1">
      <c r="A49" s="31" t="s">
        <v>20</v>
      </c>
      <c r="B49" s="21" t="s">
        <v>258</v>
      </c>
      <c r="C49" s="362">
        <f>SUM(C50:C54)</f>
        <v>10000000</v>
      </c>
      <c r="D49" s="549">
        <f>SUM(D50:D54)</f>
        <v>-1595350</v>
      </c>
      <c r="E49" s="236">
        <f>SUM(E50:E54)</f>
        <v>8404650</v>
      </c>
    </row>
    <row r="50" spans="1:5" s="84" customFormat="1" ht="12" customHeight="1">
      <c r="A50" s="399" t="s">
        <v>88</v>
      </c>
      <c r="B50" s="380" t="s">
        <v>262</v>
      </c>
      <c r="C50" s="426"/>
      <c r="D50" s="695"/>
      <c r="E50" s="539">
        <f t="shared" si="2"/>
        <v>0</v>
      </c>
    </row>
    <row r="51" spans="1:5" s="84" customFormat="1" ht="12" customHeight="1">
      <c r="A51" s="400" t="s">
        <v>89</v>
      </c>
      <c r="B51" s="381" t="s">
        <v>263</v>
      </c>
      <c r="C51" s="366">
        <v>10000000</v>
      </c>
      <c r="D51" s="692">
        <v>-1595350</v>
      </c>
      <c r="E51" s="540">
        <f t="shared" si="2"/>
        <v>8404650</v>
      </c>
    </row>
    <row r="52" spans="1:5" s="84" customFormat="1" ht="12" customHeight="1">
      <c r="A52" s="400" t="s">
        <v>259</v>
      </c>
      <c r="B52" s="381" t="s">
        <v>264</v>
      </c>
      <c r="C52" s="366"/>
      <c r="D52" s="692"/>
      <c r="E52" s="540">
        <f t="shared" si="2"/>
        <v>0</v>
      </c>
    </row>
    <row r="53" spans="1:5" s="84" customFormat="1" ht="12" customHeight="1">
      <c r="A53" s="400" t="s">
        <v>260</v>
      </c>
      <c r="B53" s="381" t="s">
        <v>265</v>
      </c>
      <c r="C53" s="366"/>
      <c r="D53" s="692"/>
      <c r="E53" s="540">
        <f t="shared" si="2"/>
        <v>0</v>
      </c>
    </row>
    <row r="54" spans="1:5" s="84" customFormat="1" ht="12" customHeight="1" thickBot="1">
      <c r="A54" s="401" t="s">
        <v>261</v>
      </c>
      <c r="B54" s="382" t="s">
        <v>266</v>
      </c>
      <c r="C54" s="367"/>
      <c r="D54" s="693"/>
      <c r="E54" s="694">
        <f t="shared" si="2"/>
        <v>0</v>
      </c>
    </row>
    <row r="55" spans="1:5" s="84" customFormat="1" ht="12" customHeight="1" thickBot="1">
      <c r="A55" s="31" t="s">
        <v>160</v>
      </c>
      <c r="B55" s="21" t="s">
        <v>267</v>
      </c>
      <c r="C55" s="362">
        <f>SUM(C56:C58)</f>
        <v>0</v>
      </c>
      <c r="D55" s="549">
        <f>SUM(D56:D58)</f>
        <v>100000</v>
      </c>
      <c r="E55" s="236">
        <f>SUM(E56:E58)</f>
        <v>100000</v>
      </c>
    </row>
    <row r="56" spans="1:5" s="84" customFormat="1" ht="12" customHeight="1">
      <c r="A56" s="399" t="s">
        <v>90</v>
      </c>
      <c r="B56" s="380" t="s">
        <v>268</v>
      </c>
      <c r="C56" s="364"/>
      <c r="D56" s="546"/>
      <c r="E56" s="537">
        <f t="shared" si="2"/>
        <v>0</v>
      </c>
    </row>
    <row r="57" spans="1:5" s="84" customFormat="1" ht="12" customHeight="1">
      <c r="A57" s="400" t="s">
        <v>91</v>
      </c>
      <c r="B57" s="381" t="s">
        <v>401</v>
      </c>
      <c r="C57" s="363"/>
      <c r="D57" s="547"/>
      <c r="E57" s="543">
        <f t="shared" si="2"/>
        <v>0</v>
      </c>
    </row>
    <row r="58" spans="1:5" s="84" customFormat="1" ht="12" customHeight="1">
      <c r="A58" s="400" t="s">
        <v>271</v>
      </c>
      <c r="B58" s="381" t="s">
        <v>269</v>
      </c>
      <c r="C58" s="363"/>
      <c r="D58" s="547">
        <v>100000</v>
      </c>
      <c r="E58" s="543">
        <f t="shared" si="2"/>
        <v>100000</v>
      </c>
    </row>
    <row r="59" spans="1:5" s="84" customFormat="1" ht="12" customHeight="1" thickBot="1">
      <c r="A59" s="401" t="s">
        <v>272</v>
      </c>
      <c r="B59" s="382" t="s">
        <v>270</v>
      </c>
      <c r="C59" s="365"/>
      <c r="D59" s="548"/>
      <c r="E59" s="544">
        <f t="shared" si="2"/>
        <v>0</v>
      </c>
    </row>
    <row r="60" spans="1:5" s="84" customFormat="1" ht="12" customHeight="1" thickBot="1">
      <c r="A60" s="31" t="s">
        <v>22</v>
      </c>
      <c r="B60" s="264" t="s">
        <v>273</v>
      </c>
      <c r="C60" s="362">
        <f>SUM(C61:C63)</f>
        <v>0</v>
      </c>
      <c r="D60" s="549">
        <f>SUM(D61:D63)</f>
        <v>914250</v>
      </c>
      <c r="E60" s="236">
        <f>SUM(E61:E63)</f>
        <v>914250</v>
      </c>
    </row>
    <row r="61" spans="1:5" s="84" customFormat="1" ht="12" customHeight="1">
      <c r="A61" s="399" t="s">
        <v>161</v>
      </c>
      <c r="B61" s="380" t="s">
        <v>275</v>
      </c>
      <c r="C61" s="366"/>
      <c r="D61" s="692"/>
      <c r="E61" s="540">
        <f t="shared" si="2"/>
        <v>0</v>
      </c>
    </row>
    <row r="62" spans="1:5" s="84" customFormat="1" ht="12" customHeight="1">
      <c r="A62" s="400" t="s">
        <v>162</v>
      </c>
      <c r="B62" s="381" t="s">
        <v>402</v>
      </c>
      <c r="C62" s="366"/>
      <c r="D62" s="692">
        <v>914250</v>
      </c>
      <c r="E62" s="540">
        <f t="shared" si="2"/>
        <v>914250</v>
      </c>
    </row>
    <row r="63" spans="1:5" s="84" customFormat="1" ht="12" customHeight="1">
      <c r="A63" s="400" t="s">
        <v>205</v>
      </c>
      <c r="B63" s="381" t="s">
        <v>276</v>
      </c>
      <c r="C63" s="366"/>
      <c r="D63" s="692"/>
      <c r="E63" s="540">
        <f t="shared" si="2"/>
        <v>0</v>
      </c>
    </row>
    <row r="64" spans="1:5" s="84" customFormat="1" ht="12" customHeight="1" thickBot="1">
      <c r="A64" s="401" t="s">
        <v>274</v>
      </c>
      <c r="B64" s="382" t="s">
        <v>277</v>
      </c>
      <c r="C64" s="366"/>
      <c r="D64" s="692"/>
      <c r="E64" s="540">
        <f t="shared" si="2"/>
        <v>0</v>
      </c>
    </row>
    <row r="65" spans="1:5" s="84" customFormat="1" ht="12" customHeight="1" thickBot="1">
      <c r="A65" s="31" t="s">
        <v>23</v>
      </c>
      <c r="B65" s="21" t="s">
        <v>278</v>
      </c>
      <c r="C65" s="369">
        <f>+C8+C15+C22+C29+C37+C49+C55+C60</f>
        <v>248454255</v>
      </c>
      <c r="D65" s="550">
        <f>+D8+D15+D22+D29+D37+D49+D55+D60</f>
        <v>250308923</v>
      </c>
      <c r="E65" s="411">
        <f>+E8+E15+E22+E29+E37+E49+E55+E60</f>
        <v>498763178</v>
      </c>
    </row>
    <row r="66" spans="1:5" s="84" customFormat="1" ht="12" customHeight="1" thickBot="1">
      <c r="A66" s="402" t="s">
        <v>369</v>
      </c>
      <c r="B66" s="264" t="s">
        <v>280</v>
      </c>
      <c r="C66" s="362">
        <f>SUM(C67:C69)</f>
        <v>0</v>
      </c>
      <c r="D66" s="549">
        <f>SUM(D67:D69)</f>
        <v>0</v>
      </c>
      <c r="E66" s="236">
        <f>SUM(E67:E69)</f>
        <v>0</v>
      </c>
    </row>
    <row r="67" spans="1:5" s="84" customFormat="1" ht="12" customHeight="1">
      <c r="A67" s="399" t="s">
        <v>311</v>
      </c>
      <c r="B67" s="380" t="s">
        <v>281</v>
      </c>
      <c r="C67" s="366"/>
      <c r="D67" s="692"/>
      <c r="E67" s="540">
        <f>C67+D67</f>
        <v>0</v>
      </c>
    </row>
    <row r="68" spans="1:5" s="84" customFormat="1" ht="12" customHeight="1">
      <c r="A68" s="400" t="s">
        <v>320</v>
      </c>
      <c r="B68" s="381" t="s">
        <v>282</v>
      </c>
      <c r="C68" s="366"/>
      <c r="D68" s="692"/>
      <c r="E68" s="540">
        <f>C68+D68</f>
        <v>0</v>
      </c>
    </row>
    <row r="69" spans="1:5" s="84" customFormat="1" ht="12" customHeight="1" thickBot="1">
      <c r="A69" s="401" t="s">
        <v>321</v>
      </c>
      <c r="B69" s="383" t="s">
        <v>283</v>
      </c>
      <c r="C69" s="366"/>
      <c r="D69" s="696"/>
      <c r="E69" s="540">
        <f>C69+D69</f>
        <v>0</v>
      </c>
    </row>
    <row r="70" spans="1:5" s="84" customFormat="1" ht="12" customHeight="1" thickBot="1">
      <c r="A70" s="402" t="s">
        <v>284</v>
      </c>
      <c r="B70" s="264" t="s">
        <v>285</v>
      </c>
      <c r="C70" s="362">
        <f>SUM(C71:C74)</f>
        <v>46694266</v>
      </c>
      <c r="D70" s="362">
        <f>SUM(D71:D74)</f>
        <v>36885776</v>
      </c>
      <c r="E70" s="236">
        <f>SUM(E71:E74)</f>
        <v>83580042</v>
      </c>
    </row>
    <row r="71" spans="1:5" s="84" customFormat="1" ht="12" customHeight="1">
      <c r="A71" s="399" t="s">
        <v>138</v>
      </c>
      <c r="B71" s="380" t="s">
        <v>286</v>
      </c>
      <c r="C71" s="366">
        <v>46694266</v>
      </c>
      <c r="D71" s="366">
        <v>36885776</v>
      </c>
      <c r="E71" s="540">
        <f>C71+D71</f>
        <v>83580042</v>
      </c>
    </row>
    <row r="72" spans="1:5" s="84" customFormat="1" ht="12" customHeight="1">
      <c r="A72" s="400" t="s">
        <v>139</v>
      </c>
      <c r="B72" s="381" t="s">
        <v>287</v>
      </c>
      <c r="C72" s="366"/>
      <c r="D72" s="366"/>
      <c r="E72" s="540">
        <f>C72+D72</f>
        <v>0</v>
      </c>
    </row>
    <row r="73" spans="1:5" s="84" customFormat="1" ht="12" customHeight="1">
      <c r="A73" s="400" t="s">
        <v>312</v>
      </c>
      <c r="B73" s="381" t="s">
        <v>288</v>
      </c>
      <c r="C73" s="366"/>
      <c r="D73" s="366"/>
      <c r="E73" s="540">
        <f>C73+D73</f>
        <v>0</v>
      </c>
    </row>
    <row r="74" spans="1:5" s="84" customFormat="1" ht="12" customHeight="1" thickBot="1">
      <c r="A74" s="401" t="s">
        <v>313</v>
      </c>
      <c r="B74" s="382" t="s">
        <v>289</v>
      </c>
      <c r="C74" s="366"/>
      <c r="D74" s="366"/>
      <c r="E74" s="540">
        <f>C74+D74</f>
        <v>0</v>
      </c>
    </row>
    <row r="75" spans="1:5" s="84" customFormat="1" ht="12" customHeight="1" thickBot="1">
      <c r="A75" s="402" t="s">
        <v>290</v>
      </c>
      <c r="B75" s="264" t="s">
        <v>291</v>
      </c>
      <c r="C75" s="362">
        <f>SUM(C76:C77)</f>
        <v>6292251</v>
      </c>
      <c r="D75" s="362">
        <f>SUM(D76:D77)</f>
        <v>2395909</v>
      </c>
      <c r="E75" s="236">
        <f>SUM(E76:E77)</f>
        <v>8688160</v>
      </c>
    </row>
    <row r="76" spans="1:5" s="84" customFormat="1" ht="12" customHeight="1">
      <c r="A76" s="399" t="s">
        <v>314</v>
      </c>
      <c r="B76" s="380" t="s">
        <v>292</v>
      </c>
      <c r="C76" s="366">
        <v>6292251</v>
      </c>
      <c r="D76" s="366">
        <v>2395909</v>
      </c>
      <c r="E76" s="540">
        <f>C76+D76</f>
        <v>8688160</v>
      </c>
    </row>
    <row r="77" spans="1:5" s="84" customFormat="1" ht="12" customHeight="1" thickBot="1">
      <c r="A77" s="401" t="s">
        <v>315</v>
      </c>
      <c r="B77" s="382" t="s">
        <v>293</v>
      </c>
      <c r="C77" s="366"/>
      <c r="D77" s="366"/>
      <c r="E77" s="540">
        <f>C77+D77</f>
        <v>0</v>
      </c>
    </row>
    <row r="78" spans="1:5" s="83" customFormat="1" ht="12" customHeight="1" thickBot="1">
      <c r="A78" s="402" t="s">
        <v>294</v>
      </c>
      <c r="B78" s="264" t="s">
        <v>295</v>
      </c>
      <c r="C78" s="362">
        <f>SUM(C79:C81)</f>
        <v>0</v>
      </c>
      <c r="D78" s="362">
        <f>SUM(D79:D81)</f>
        <v>0</v>
      </c>
      <c r="E78" s="236">
        <f>SUM(E79:E81)</f>
        <v>0</v>
      </c>
    </row>
    <row r="79" spans="1:5" s="84" customFormat="1" ht="12" customHeight="1">
      <c r="A79" s="399" t="s">
        <v>316</v>
      </c>
      <c r="B79" s="380" t="s">
        <v>296</v>
      </c>
      <c r="C79" s="366"/>
      <c r="D79" s="366"/>
      <c r="E79" s="540">
        <f>C79+D79</f>
        <v>0</v>
      </c>
    </row>
    <row r="80" spans="1:5" s="84" customFormat="1" ht="12" customHeight="1">
      <c r="A80" s="400" t="s">
        <v>317</v>
      </c>
      <c r="B80" s="381" t="s">
        <v>297</v>
      </c>
      <c r="C80" s="366"/>
      <c r="D80" s="366"/>
      <c r="E80" s="540">
        <f>C80+D80</f>
        <v>0</v>
      </c>
    </row>
    <row r="81" spans="1:5" s="84" customFormat="1" ht="12" customHeight="1" thickBot="1">
      <c r="A81" s="401" t="s">
        <v>318</v>
      </c>
      <c r="B81" s="382" t="s">
        <v>298</v>
      </c>
      <c r="C81" s="366"/>
      <c r="D81" s="366"/>
      <c r="E81" s="540">
        <f>C81+D81</f>
        <v>0</v>
      </c>
    </row>
    <row r="82" spans="1:5" s="84" customFormat="1" ht="12" customHeight="1" thickBot="1">
      <c r="A82" s="402" t="s">
        <v>299</v>
      </c>
      <c r="B82" s="264" t="s">
        <v>319</v>
      </c>
      <c r="C82" s="362">
        <f>SUM(C83:C86)</f>
        <v>0</v>
      </c>
      <c r="D82" s="362">
        <f>SUM(D83:D86)</f>
        <v>0</v>
      </c>
      <c r="E82" s="236">
        <f>SUM(E83:E86)</f>
        <v>0</v>
      </c>
    </row>
    <row r="83" spans="1:5" s="84" customFormat="1" ht="12" customHeight="1">
      <c r="A83" s="403" t="s">
        <v>300</v>
      </c>
      <c r="B83" s="380" t="s">
        <v>301</v>
      </c>
      <c r="C83" s="366"/>
      <c r="D83" s="366"/>
      <c r="E83" s="540">
        <f aca="true" t="shared" si="3" ref="E83:E88">C83+D83</f>
        <v>0</v>
      </c>
    </row>
    <row r="84" spans="1:5" s="84" customFormat="1" ht="12" customHeight="1">
      <c r="A84" s="404" t="s">
        <v>302</v>
      </c>
      <c r="B84" s="381" t="s">
        <v>303</v>
      </c>
      <c r="C84" s="366"/>
      <c r="D84" s="366"/>
      <c r="E84" s="540">
        <f t="shared" si="3"/>
        <v>0</v>
      </c>
    </row>
    <row r="85" spans="1:5" s="84" customFormat="1" ht="12" customHeight="1">
      <c r="A85" s="404" t="s">
        <v>304</v>
      </c>
      <c r="B85" s="381" t="s">
        <v>305</v>
      </c>
      <c r="C85" s="366"/>
      <c r="D85" s="366"/>
      <c r="E85" s="540">
        <f t="shared" si="3"/>
        <v>0</v>
      </c>
    </row>
    <row r="86" spans="1:5" s="83" customFormat="1" ht="12" customHeight="1" thickBot="1">
      <c r="A86" s="405" t="s">
        <v>306</v>
      </c>
      <c r="B86" s="382" t="s">
        <v>307</v>
      </c>
      <c r="C86" s="366"/>
      <c r="D86" s="366"/>
      <c r="E86" s="540">
        <f t="shared" si="3"/>
        <v>0</v>
      </c>
    </row>
    <row r="87" spans="1:5" s="83" customFormat="1" ht="12" customHeight="1" thickBot="1">
      <c r="A87" s="402" t="s">
        <v>308</v>
      </c>
      <c r="B87" s="264" t="s">
        <v>449</v>
      </c>
      <c r="C87" s="429"/>
      <c r="D87" s="429"/>
      <c r="E87" s="236">
        <f t="shared" si="3"/>
        <v>0</v>
      </c>
    </row>
    <row r="88" spans="1:5" s="83" customFormat="1" ht="12" customHeight="1" thickBot="1">
      <c r="A88" s="402" t="s">
        <v>477</v>
      </c>
      <c r="B88" s="264" t="s">
        <v>309</v>
      </c>
      <c r="C88" s="429"/>
      <c r="D88" s="429"/>
      <c r="E88" s="236">
        <f t="shared" si="3"/>
        <v>0</v>
      </c>
    </row>
    <row r="89" spans="1:5" s="83" customFormat="1" ht="12" customHeight="1" thickBot="1">
      <c r="A89" s="402" t="s">
        <v>478</v>
      </c>
      <c r="B89" s="387" t="s">
        <v>452</v>
      </c>
      <c r="C89" s="369">
        <f>+C66+C70+C75+C78+C82+C88+C87</f>
        <v>52986517</v>
      </c>
      <c r="D89" s="369">
        <f>+D66+D70+D75+D78+D82+D88+D87</f>
        <v>39281685</v>
      </c>
      <c r="E89" s="411">
        <f>+E66+E70+E75+E78+E82+E88+E87</f>
        <v>92268202</v>
      </c>
    </row>
    <row r="90" spans="1:5" s="83" customFormat="1" ht="12" customHeight="1" thickBot="1">
      <c r="A90" s="406" t="s">
        <v>479</v>
      </c>
      <c r="B90" s="388" t="s">
        <v>480</v>
      </c>
      <c r="C90" s="369">
        <f>+C65+C89</f>
        <v>301440772</v>
      </c>
      <c r="D90" s="369">
        <f>+D65+D89</f>
        <v>289590608</v>
      </c>
      <c r="E90" s="411">
        <f>+E65+E89</f>
        <v>591031380</v>
      </c>
    </row>
    <row r="91" spans="1:3" s="84" customFormat="1" ht="15" customHeight="1" thickBot="1">
      <c r="A91" s="209"/>
      <c r="B91" s="210"/>
      <c r="C91" s="331"/>
    </row>
    <row r="92" spans="1:5" s="64" customFormat="1" ht="16.5" customHeight="1" thickBot="1">
      <c r="A92" s="689" t="s">
        <v>53</v>
      </c>
      <c r="B92" s="690"/>
      <c r="C92" s="690"/>
      <c r="D92" s="690"/>
      <c r="E92" s="691"/>
    </row>
    <row r="93" spans="1:5" s="85" customFormat="1" ht="12" customHeight="1" thickBot="1">
      <c r="A93" s="373" t="s">
        <v>15</v>
      </c>
      <c r="B93" s="28" t="s">
        <v>484</v>
      </c>
      <c r="C93" s="361">
        <f>+C94+C95+C96+C97+C98+C111</f>
        <v>159991190</v>
      </c>
      <c r="D93" s="361">
        <f>+D94+D95+D96+D97+D98+D111</f>
        <v>-5110459</v>
      </c>
      <c r="E93" s="453">
        <f>+E94+E95+E96+E97+E98+E111</f>
        <v>154880731</v>
      </c>
    </row>
    <row r="94" spans="1:5" ht="12" customHeight="1">
      <c r="A94" s="407" t="s">
        <v>92</v>
      </c>
      <c r="B94" s="10" t="s">
        <v>46</v>
      </c>
      <c r="C94" s="460">
        <v>40551970</v>
      </c>
      <c r="D94" s="460">
        <v>2251163</v>
      </c>
      <c r="E94" s="542">
        <f aca="true" t="shared" si="4" ref="E94:E113">C94+D94</f>
        <v>42803133</v>
      </c>
    </row>
    <row r="95" spans="1:5" ht="12" customHeight="1">
      <c r="A95" s="400" t="s">
        <v>93</v>
      </c>
      <c r="B95" s="8" t="s">
        <v>163</v>
      </c>
      <c r="C95" s="363">
        <v>7262276</v>
      </c>
      <c r="D95" s="363">
        <v>940410</v>
      </c>
      <c r="E95" s="543">
        <f t="shared" si="4"/>
        <v>8202686</v>
      </c>
    </row>
    <row r="96" spans="1:5" ht="12" customHeight="1">
      <c r="A96" s="400" t="s">
        <v>94</v>
      </c>
      <c r="B96" s="8" t="s">
        <v>129</v>
      </c>
      <c r="C96" s="365">
        <v>65436944</v>
      </c>
      <c r="D96" s="363">
        <v>-6129528</v>
      </c>
      <c r="E96" s="544">
        <f t="shared" si="4"/>
        <v>59307416</v>
      </c>
    </row>
    <row r="97" spans="1:5" ht="12" customHeight="1">
      <c r="A97" s="400" t="s">
        <v>95</v>
      </c>
      <c r="B97" s="11" t="s">
        <v>164</v>
      </c>
      <c r="C97" s="365">
        <v>10680000</v>
      </c>
      <c r="D97" s="548">
        <v>-1976052</v>
      </c>
      <c r="E97" s="544">
        <f t="shared" si="4"/>
        <v>8703948</v>
      </c>
    </row>
    <row r="98" spans="1:5" ht="12" customHeight="1">
      <c r="A98" s="400" t="s">
        <v>106</v>
      </c>
      <c r="B98" s="19" t="s">
        <v>165</v>
      </c>
      <c r="C98" s="365">
        <v>33560000</v>
      </c>
      <c r="D98" s="548">
        <v>2303548</v>
      </c>
      <c r="E98" s="544">
        <f t="shared" si="4"/>
        <v>35863548</v>
      </c>
    </row>
    <row r="99" spans="1:5" ht="12" customHeight="1">
      <c r="A99" s="400" t="s">
        <v>96</v>
      </c>
      <c r="B99" s="8" t="s">
        <v>481</v>
      </c>
      <c r="C99" s="365"/>
      <c r="D99" s="548">
        <v>977678</v>
      </c>
      <c r="E99" s="544">
        <f t="shared" si="4"/>
        <v>977678</v>
      </c>
    </row>
    <row r="100" spans="1:5" ht="12" customHeight="1">
      <c r="A100" s="400" t="s">
        <v>97</v>
      </c>
      <c r="B100" s="125" t="s">
        <v>415</v>
      </c>
      <c r="C100" s="365"/>
      <c r="D100" s="548"/>
      <c r="E100" s="544">
        <f t="shared" si="4"/>
        <v>0</v>
      </c>
    </row>
    <row r="101" spans="1:5" ht="12" customHeight="1">
      <c r="A101" s="400" t="s">
        <v>107</v>
      </c>
      <c r="B101" s="125" t="s">
        <v>414</v>
      </c>
      <c r="C101" s="365"/>
      <c r="D101" s="548"/>
      <c r="E101" s="544">
        <f t="shared" si="4"/>
        <v>0</v>
      </c>
    </row>
    <row r="102" spans="1:5" ht="12" customHeight="1">
      <c r="A102" s="400" t="s">
        <v>108</v>
      </c>
      <c r="B102" s="125" t="s">
        <v>325</v>
      </c>
      <c r="C102" s="365"/>
      <c r="D102" s="548"/>
      <c r="E102" s="544">
        <f t="shared" si="4"/>
        <v>0</v>
      </c>
    </row>
    <row r="103" spans="1:5" ht="12" customHeight="1">
      <c r="A103" s="400" t="s">
        <v>109</v>
      </c>
      <c r="B103" s="126" t="s">
        <v>326</v>
      </c>
      <c r="C103" s="365"/>
      <c r="D103" s="548"/>
      <c r="E103" s="544">
        <f t="shared" si="4"/>
        <v>0</v>
      </c>
    </row>
    <row r="104" spans="1:5" ht="12" customHeight="1">
      <c r="A104" s="400" t="s">
        <v>110</v>
      </c>
      <c r="B104" s="126" t="s">
        <v>327</v>
      </c>
      <c r="C104" s="365"/>
      <c r="D104" s="548"/>
      <c r="E104" s="544">
        <f t="shared" si="4"/>
        <v>0</v>
      </c>
    </row>
    <row r="105" spans="1:5" ht="12" customHeight="1">
      <c r="A105" s="400" t="s">
        <v>112</v>
      </c>
      <c r="B105" s="125" t="s">
        <v>328</v>
      </c>
      <c r="C105" s="365">
        <v>2080000</v>
      </c>
      <c r="D105" s="548">
        <v>150612</v>
      </c>
      <c r="E105" s="544">
        <f t="shared" si="4"/>
        <v>2230612</v>
      </c>
    </row>
    <row r="106" spans="1:5" ht="12" customHeight="1">
      <c r="A106" s="400" t="s">
        <v>166</v>
      </c>
      <c r="B106" s="125" t="s">
        <v>329</v>
      </c>
      <c r="C106" s="365"/>
      <c r="D106" s="548"/>
      <c r="E106" s="544">
        <f t="shared" si="4"/>
        <v>0</v>
      </c>
    </row>
    <row r="107" spans="1:5" ht="12" customHeight="1">
      <c r="A107" s="400" t="s">
        <v>323</v>
      </c>
      <c r="B107" s="126" t="s">
        <v>330</v>
      </c>
      <c r="C107" s="363"/>
      <c r="D107" s="548"/>
      <c r="E107" s="544">
        <f t="shared" si="4"/>
        <v>0</v>
      </c>
    </row>
    <row r="108" spans="1:5" ht="12" customHeight="1">
      <c r="A108" s="408" t="s">
        <v>324</v>
      </c>
      <c r="B108" s="127" t="s">
        <v>331</v>
      </c>
      <c r="C108" s="365"/>
      <c r="D108" s="548"/>
      <c r="E108" s="544">
        <f t="shared" si="4"/>
        <v>0</v>
      </c>
    </row>
    <row r="109" spans="1:5" ht="12" customHeight="1">
      <c r="A109" s="400" t="s">
        <v>412</v>
      </c>
      <c r="B109" s="127" t="s">
        <v>332</v>
      </c>
      <c r="C109" s="365"/>
      <c r="D109" s="548"/>
      <c r="E109" s="544">
        <f t="shared" si="4"/>
        <v>0</v>
      </c>
    </row>
    <row r="110" spans="1:5" ht="12" customHeight="1">
      <c r="A110" s="400" t="s">
        <v>413</v>
      </c>
      <c r="B110" s="126" t="s">
        <v>333</v>
      </c>
      <c r="C110" s="363">
        <v>31480000</v>
      </c>
      <c r="D110" s="547">
        <v>1175258</v>
      </c>
      <c r="E110" s="543">
        <f t="shared" si="4"/>
        <v>32655258</v>
      </c>
    </row>
    <row r="111" spans="1:5" ht="12" customHeight="1">
      <c r="A111" s="400" t="s">
        <v>417</v>
      </c>
      <c r="B111" s="11" t="s">
        <v>47</v>
      </c>
      <c r="C111" s="363">
        <v>2500000</v>
      </c>
      <c r="D111" s="547">
        <v>-2500000</v>
      </c>
      <c r="E111" s="543">
        <f t="shared" si="4"/>
        <v>0</v>
      </c>
    </row>
    <row r="112" spans="1:5" ht="12" customHeight="1">
      <c r="A112" s="401" t="s">
        <v>418</v>
      </c>
      <c r="B112" s="8" t="s">
        <v>482</v>
      </c>
      <c r="C112" s="365">
        <v>2500000</v>
      </c>
      <c r="D112" s="548">
        <v>-2500000</v>
      </c>
      <c r="E112" s="544">
        <f t="shared" si="4"/>
        <v>0</v>
      </c>
    </row>
    <row r="113" spans="1:5" ht="12" customHeight="1" thickBot="1">
      <c r="A113" s="409" t="s">
        <v>419</v>
      </c>
      <c r="B113" s="128" t="s">
        <v>483</v>
      </c>
      <c r="C113" s="461"/>
      <c r="D113" s="697"/>
      <c r="E113" s="545">
        <f t="shared" si="4"/>
        <v>0</v>
      </c>
    </row>
    <row r="114" spans="1:5" ht="12" customHeight="1" thickBot="1">
      <c r="A114" s="31" t="s">
        <v>16</v>
      </c>
      <c r="B114" s="27" t="s">
        <v>334</v>
      </c>
      <c r="C114" s="362">
        <f>+C115+C117+C119</f>
        <v>5751449</v>
      </c>
      <c r="D114" s="549">
        <f>+D115+D117+D119</f>
        <v>220254457</v>
      </c>
      <c r="E114" s="236">
        <f>+E115+E117+E119</f>
        <v>226005906</v>
      </c>
    </row>
    <row r="115" spans="1:5" ht="12" customHeight="1">
      <c r="A115" s="399" t="s">
        <v>98</v>
      </c>
      <c r="B115" s="8" t="s">
        <v>204</v>
      </c>
      <c r="C115" s="364">
        <v>4481449</v>
      </c>
      <c r="D115" s="546">
        <v>176406159</v>
      </c>
      <c r="E115" s="537">
        <f aca="true" t="shared" si="5" ref="E115:E127">C115+D115</f>
        <v>180887608</v>
      </c>
    </row>
    <row r="116" spans="1:5" ht="12" customHeight="1">
      <c r="A116" s="399" t="s">
        <v>99</v>
      </c>
      <c r="B116" s="12" t="s">
        <v>338</v>
      </c>
      <c r="C116" s="364"/>
      <c r="D116" s="546">
        <v>160348571</v>
      </c>
      <c r="E116" s="537">
        <f t="shared" si="5"/>
        <v>160348571</v>
      </c>
    </row>
    <row r="117" spans="1:5" ht="12" customHeight="1">
      <c r="A117" s="399" t="s">
        <v>100</v>
      </c>
      <c r="B117" s="12" t="s">
        <v>167</v>
      </c>
      <c r="C117" s="363">
        <v>1270000</v>
      </c>
      <c r="D117" s="547">
        <v>40248298</v>
      </c>
      <c r="E117" s="543">
        <f t="shared" si="5"/>
        <v>41518298</v>
      </c>
    </row>
    <row r="118" spans="1:5" ht="12" customHeight="1">
      <c r="A118" s="399" t="s">
        <v>101</v>
      </c>
      <c r="B118" s="12" t="s">
        <v>339</v>
      </c>
      <c r="C118" s="363"/>
      <c r="D118" s="547"/>
      <c r="E118" s="543">
        <f t="shared" si="5"/>
        <v>0</v>
      </c>
    </row>
    <row r="119" spans="1:5" ht="12" customHeight="1">
      <c r="A119" s="399" t="s">
        <v>102</v>
      </c>
      <c r="B119" s="266" t="s">
        <v>206</v>
      </c>
      <c r="C119" s="363"/>
      <c r="D119" s="547">
        <v>3600000</v>
      </c>
      <c r="E119" s="543">
        <f t="shared" si="5"/>
        <v>3600000</v>
      </c>
    </row>
    <row r="120" spans="1:5" ht="12" customHeight="1">
      <c r="A120" s="399" t="s">
        <v>111</v>
      </c>
      <c r="B120" s="265" t="s">
        <v>403</v>
      </c>
      <c r="C120" s="363"/>
      <c r="D120" s="547"/>
      <c r="E120" s="543">
        <f t="shared" si="5"/>
        <v>0</v>
      </c>
    </row>
    <row r="121" spans="1:5" ht="12" customHeight="1">
      <c r="A121" s="399" t="s">
        <v>113</v>
      </c>
      <c r="B121" s="376" t="s">
        <v>344</v>
      </c>
      <c r="C121" s="363"/>
      <c r="D121" s="547"/>
      <c r="E121" s="543">
        <f t="shared" si="5"/>
        <v>0</v>
      </c>
    </row>
    <row r="122" spans="1:5" ht="12" customHeight="1">
      <c r="A122" s="399" t="s">
        <v>168</v>
      </c>
      <c r="B122" s="126" t="s">
        <v>327</v>
      </c>
      <c r="C122" s="363"/>
      <c r="D122" s="547"/>
      <c r="E122" s="543">
        <f t="shared" si="5"/>
        <v>0</v>
      </c>
    </row>
    <row r="123" spans="1:5" ht="12" customHeight="1">
      <c r="A123" s="399" t="s">
        <v>169</v>
      </c>
      <c r="B123" s="126" t="s">
        <v>343</v>
      </c>
      <c r="C123" s="363"/>
      <c r="D123" s="547"/>
      <c r="E123" s="543">
        <f t="shared" si="5"/>
        <v>0</v>
      </c>
    </row>
    <row r="124" spans="1:5" ht="12" customHeight="1">
      <c r="A124" s="399" t="s">
        <v>170</v>
      </c>
      <c r="B124" s="126" t="s">
        <v>342</v>
      </c>
      <c r="C124" s="363"/>
      <c r="D124" s="547"/>
      <c r="E124" s="543">
        <f t="shared" si="5"/>
        <v>0</v>
      </c>
    </row>
    <row r="125" spans="1:5" ht="12" customHeight="1">
      <c r="A125" s="399" t="s">
        <v>335</v>
      </c>
      <c r="B125" s="126" t="s">
        <v>330</v>
      </c>
      <c r="C125" s="363"/>
      <c r="D125" s="547"/>
      <c r="E125" s="543">
        <f t="shared" si="5"/>
        <v>0</v>
      </c>
    </row>
    <row r="126" spans="1:5" ht="12" customHeight="1">
      <c r="A126" s="399" t="s">
        <v>336</v>
      </c>
      <c r="B126" s="126" t="s">
        <v>341</v>
      </c>
      <c r="C126" s="363"/>
      <c r="D126" s="547">
        <v>3600000</v>
      </c>
      <c r="E126" s="543">
        <f t="shared" si="5"/>
        <v>3600000</v>
      </c>
    </row>
    <row r="127" spans="1:5" ht="12" customHeight="1" thickBot="1">
      <c r="A127" s="408" t="s">
        <v>337</v>
      </c>
      <c r="B127" s="126" t="s">
        <v>340</v>
      </c>
      <c r="C127" s="365"/>
      <c r="D127" s="548"/>
      <c r="E127" s="544">
        <f t="shared" si="5"/>
        <v>0</v>
      </c>
    </row>
    <row r="128" spans="1:5" ht="12" customHeight="1" thickBot="1">
      <c r="A128" s="31" t="s">
        <v>17</v>
      </c>
      <c r="B128" s="110" t="s">
        <v>422</v>
      </c>
      <c r="C128" s="362">
        <f>+C93+C114</f>
        <v>165742639</v>
      </c>
      <c r="D128" s="549">
        <f>+D93+D114</f>
        <v>215143998</v>
      </c>
      <c r="E128" s="236">
        <f>+E93+E114</f>
        <v>380886637</v>
      </c>
    </row>
    <row r="129" spans="1:5" ht="12" customHeight="1" thickBot="1">
      <c r="A129" s="31" t="s">
        <v>18</v>
      </c>
      <c r="B129" s="110" t="s">
        <v>423</v>
      </c>
      <c r="C129" s="362">
        <f>+C130+C131+C132</f>
        <v>0</v>
      </c>
      <c r="D129" s="549">
        <f>+D130+D131+D132</f>
        <v>0</v>
      </c>
      <c r="E129" s="236">
        <f>+E130+E131+E132</f>
        <v>0</v>
      </c>
    </row>
    <row r="130" spans="1:5" s="85" customFormat="1" ht="12" customHeight="1">
      <c r="A130" s="399" t="s">
        <v>239</v>
      </c>
      <c r="B130" s="9" t="s">
        <v>487</v>
      </c>
      <c r="C130" s="363"/>
      <c r="D130" s="547"/>
      <c r="E130" s="543">
        <f>C130+D130</f>
        <v>0</v>
      </c>
    </row>
    <row r="131" spans="1:5" ht="12" customHeight="1">
      <c r="A131" s="399" t="s">
        <v>240</v>
      </c>
      <c r="B131" s="9" t="s">
        <v>431</v>
      </c>
      <c r="C131" s="363"/>
      <c r="D131" s="547"/>
      <c r="E131" s="543">
        <f>C131+D131</f>
        <v>0</v>
      </c>
    </row>
    <row r="132" spans="1:5" ht="12" customHeight="1" thickBot="1">
      <c r="A132" s="408" t="s">
        <v>241</v>
      </c>
      <c r="B132" s="7" t="s">
        <v>486</v>
      </c>
      <c r="C132" s="363"/>
      <c r="D132" s="547"/>
      <c r="E132" s="543">
        <f>C132+D132</f>
        <v>0</v>
      </c>
    </row>
    <row r="133" spans="1:5" ht="12" customHeight="1" thickBot="1">
      <c r="A133" s="31" t="s">
        <v>19</v>
      </c>
      <c r="B133" s="110" t="s">
        <v>424</v>
      </c>
      <c r="C133" s="362">
        <f>+C134+C135+C136+C137+C138+C139</f>
        <v>0</v>
      </c>
      <c r="D133" s="549">
        <f>+D134+D135+D136+D137+D138+D139</f>
        <v>75000000</v>
      </c>
      <c r="E133" s="236">
        <f>+E134+E135+E136+E137+E138+E139</f>
        <v>75000000</v>
      </c>
    </row>
    <row r="134" spans="1:5" ht="12" customHeight="1">
      <c r="A134" s="399" t="s">
        <v>85</v>
      </c>
      <c r="B134" s="9" t="s">
        <v>433</v>
      </c>
      <c r="C134" s="363"/>
      <c r="D134" s="547">
        <v>75000000</v>
      </c>
      <c r="E134" s="543">
        <f aca="true" t="shared" si="6" ref="E134:E139">C134+D134</f>
        <v>75000000</v>
      </c>
    </row>
    <row r="135" spans="1:5" ht="12" customHeight="1">
      <c r="A135" s="399" t="s">
        <v>86</v>
      </c>
      <c r="B135" s="9" t="s">
        <v>425</v>
      </c>
      <c r="C135" s="363"/>
      <c r="D135" s="547"/>
      <c r="E135" s="543">
        <f t="shared" si="6"/>
        <v>0</v>
      </c>
    </row>
    <row r="136" spans="1:5" ht="12" customHeight="1">
      <c r="A136" s="399" t="s">
        <v>87</v>
      </c>
      <c r="B136" s="9" t="s">
        <v>426</v>
      </c>
      <c r="C136" s="363"/>
      <c r="D136" s="547"/>
      <c r="E136" s="543">
        <f t="shared" si="6"/>
        <v>0</v>
      </c>
    </row>
    <row r="137" spans="1:5" ht="12" customHeight="1">
      <c r="A137" s="399" t="s">
        <v>155</v>
      </c>
      <c r="B137" s="9" t="s">
        <v>485</v>
      </c>
      <c r="C137" s="363"/>
      <c r="D137" s="547"/>
      <c r="E137" s="543">
        <f t="shared" si="6"/>
        <v>0</v>
      </c>
    </row>
    <row r="138" spans="1:5" ht="12" customHeight="1">
      <c r="A138" s="399" t="s">
        <v>156</v>
      </c>
      <c r="B138" s="9" t="s">
        <v>428</v>
      </c>
      <c r="C138" s="363"/>
      <c r="D138" s="547"/>
      <c r="E138" s="543">
        <f t="shared" si="6"/>
        <v>0</v>
      </c>
    </row>
    <row r="139" spans="1:5" s="85" customFormat="1" ht="12" customHeight="1" thickBot="1">
      <c r="A139" s="408" t="s">
        <v>157</v>
      </c>
      <c r="B139" s="7" t="s">
        <v>429</v>
      </c>
      <c r="C139" s="363"/>
      <c r="D139" s="547"/>
      <c r="E139" s="543">
        <f t="shared" si="6"/>
        <v>0</v>
      </c>
    </row>
    <row r="140" spans="1:11" ht="12" customHeight="1" thickBot="1">
      <c r="A140" s="31" t="s">
        <v>20</v>
      </c>
      <c r="B140" s="110" t="s">
        <v>512</v>
      </c>
      <c r="C140" s="369">
        <f>+C141+C142+C144+C145+C143</f>
        <v>135698133</v>
      </c>
      <c r="D140" s="550">
        <f>+D141+D142+D144+D145+D143</f>
        <v>-553390</v>
      </c>
      <c r="E140" s="411">
        <f>+E141+E142+E144+E145+E143</f>
        <v>135144743</v>
      </c>
      <c r="K140" s="220"/>
    </row>
    <row r="141" spans="1:5" ht="12.75">
      <c r="A141" s="399" t="s">
        <v>88</v>
      </c>
      <c r="B141" s="9" t="s">
        <v>345</v>
      </c>
      <c r="C141" s="363"/>
      <c r="D141" s="547"/>
      <c r="E141" s="543">
        <f>C141+D141</f>
        <v>0</v>
      </c>
    </row>
    <row r="142" spans="1:5" ht="12" customHeight="1">
      <c r="A142" s="399" t="s">
        <v>89</v>
      </c>
      <c r="B142" s="9" t="s">
        <v>346</v>
      </c>
      <c r="C142" s="363"/>
      <c r="D142" s="547">
        <v>3277299</v>
      </c>
      <c r="E142" s="543">
        <f>C142+D142</f>
        <v>3277299</v>
      </c>
    </row>
    <row r="143" spans="1:5" ht="12" customHeight="1">
      <c r="A143" s="399" t="s">
        <v>259</v>
      </c>
      <c r="B143" s="9" t="s">
        <v>511</v>
      </c>
      <c r="C143" s="363">
        <v>135698133</v>
      </c>
      <c r="D143" s="547">
        <v>-3830689</v>
      </c>
      <c r="E143" s="543">
        <f>C143+D143</f>
        <v>131867444</v>
      </c>
    </row>
    <row r="144" spans="1:5" s="85" customFormat="1" ht="12" customHeight="1">
      <c r="A144" s="399" t="s">
        <v>260</v>
      </c>
      <c r="B144" s="9" t="s">
        <v>438</v>
      </c>
      <c r="C144" s="363"/>
      <c r="D144" s="547"/>
      <c r="E144" s="543">
        <f>C144+D144</f>
        <v>0</v>
      </c>
    </row>
    <row r="145" spans="1:5" s="85" customFormat="1" ht="12" customHeight="1" thickBot="1">
      <c r="A145" s="408" t="s">
        <v>261</v>
      </c>
      <c r="B145" s="7" t="s">
        <v>365</v>
      </c>
      <c r="C145" s="363"/>
      <c r="D145" s="547"/>
      <c r="E145" s="543">
        <f>C145+D145</f>
        <v>0</v>
      </c>
    </row>
    <row r="146" spans="1:5" s="85" customFormat="1" ht="12" customHeight="1" thickBot="1">
      <c r="A146" s="31" t="s">
        <v>21</v>
      </c>
      <c r="B146" s="110" t="s">
        <v>439</v>
      </c>
      <c r="C146" s="463">
        <f>+C147+C148+C149+C150+C151</f>
        <v>0</v>
      </c>
      <c r="D146" s="551">
        <f>+D147+D148+D149+D150+D151</f>
        <v>0</v>
      </c>
      <c r="E146" s="457">
        <f>+E147+E148+E149+E150+E151</f>
        <v>0</v>
      </c>
    </row>
    <row r="147" spans="1:5" s="85" customFormat="1" ht="12" customHeight="1">
      <c r="A147" s="399" t="s">
        <v>90</v>
      </c>
      <c r="B147" s="9" t="s">
        <v>434</v>
      </c>
      <c r="C147" s="363"/>
      <c r="D147" s="547"/>
      <c r="E147" s="543">
        <f aca="true" t="shared" si="7" ref="E147:E153">C147+D147</f>
        <v>0</v>
      </c>
    </row>
    <row r="148" spans="1:5" s="85" customFormat="1" ht="12" customHeight="1">
      <c r="A148" s="399" t="s">
        <v>91</v>
      </c>
      <c r="B148" s="9" t="s">
        <v>441</v>
      </c>
      <c r="C148" s="363"/>
      <c r="D148" s="547"/>
      <c r="E148" s="543">
        <f t="shared" si="7"/>
        <v>0</v>
      </c>
    </row>
    <row r="149" spans="1:5" s="85" customFormat="1" ht="12" customHeight="1">
      <c r="A149" s="399" t="s">
        <v>271</v>
      </c>
      <c r="B149" s="9" t="s">
        <v>436</v>
      </c>
      <c r="C149" s="363"/>
      <c r="D149" s="547"/>
      <c r="E149" s="543">
        <f t="shared" si="7"/>
        <v>0</v>
      </c>
    </row>
    <row r="150" spans="1:5" s="85" customFormat="1" ht="12" customHeight="1">
      <c r="A150" s="399" t="s">
        <v>272</v>
      </c>
      <c r="B150" s="9" t="s">
        <v>488</v>
      </c>
      <c r="C150" s="363"/>
      <c r="D150" s="547"/>
      <c r="E150" s="543">
        <f t="shared" si="7"/>
        <v>0</v>
      </c>
    </row>
    <row r="151" spans="1:5" ht="12.75" customHeight="1" thickBot="1">
      <c r="A151" s="408" t="s">
        <v>440</v>
      </c>
      <c r="B151" s="7" t="s">
        <v>443</v>
      </c>
      <c r="C151" s="365"/>
      <c r="D151" s="548"/>
      <c r="E151" s="544">
        <f t="shared" si="7"/>
        <v>0</v>
      </c>
    </row>
    <row r="152" spans="1:5" ht="12.75" customHeight="1" thickBot="1">
      <c r="A152" s="452" t="s">
        <v>22</v>
      </c>
      <c r="B152" s="110" t="s">
        <v>444</v>
      </c>
      <c r="C152" s="464"/>
      <c r="D152" s="552"/>
      <c r="E152" s="457">
        <f t="shared" si="7"/>
        <v>0</v>
      </c>
    </row>
    <row r="153" spans="1:5" ht="12.75" customHeight="1" thickBot="1">
      <c r="A153" s="452" t="s">
        <v>23</v>
      </c>
      <c r="B153" s="110" t="s">
        <v>445</v>
      </c>
      <c r="C153" s="464"/>
      <c r="D153" s="552"/>
      <c r="E153" s="457">
        <f t="shared" si="7"/>
        <v>0</v>
      </c>
    </row>
    <row r="154" spans="1:5" ht="12" customHeight="1" thickBot="1">
      <c r="A154" s="31" t="s">
        <v>24</v>
      </c>
      <c r="B154" s="110" t="s">
        <v>447</v>
      </c>
      <c r="C154" s="465">
        <f>+C129+C133+C140+C146+C152+C153</f>
        <v>135698133</v>
      </c>
      <c r="D154" s="554">
        <f>+D129+D133+D140+D146+D152+D153</f>
        <v>74446610</v>
      </c>
      <c r="E154" s="459">
        <f>+E129+E133+E140+E146+E152+E153</f>
        <v>210144743</v>
      </c>
    </row>
    <row r="155" spans="1:5" ht="15" customHeight="1" thickBot="1">
      <c r="A155" s="410" t="s">
        <v>25</v>
      </c>
      <c r="B155" s="347" t="s">
        <v>446</v>
      </c>
      <c r="C155" s="465">
        <f>+C128+C154</f>
        <v>301440772</v>
      </c>
      <c r="D155" s="554">
        <f>+D128+D154</f>
        <v>289590608</v>
      </c>
      <c r="E155" s="459">
        <f>+E128+E154</f>
        <v>591031380</v>
      </c>
    </row>
    <row r="156" spans="4:5" ht="13.5" thickBot="1">
      <c r="D156" s="357"/>
      <c r="E156" s="357"/>
    </row>
    <row r="157" spans="1:5" ht="15" customHeight="1" thickBot="1">
      <c r="A157" s="218" t="s">
        <v>489</v>
      </c>
      <c r="B157" s="219"/>
      <c r="C157" s="698">
        <v>15</v>
      </c>
      <c r="D157" s="698">
        <v>0</v>
      </c>
      <c r="E157" s="699">
        <f>C157+D157</f>
        <v>15</v>
      </c>
    </row>
    <row r="158" spans="1:5" ht="14.25" customHeight="1" thickBot="1">
      <c r="A158" s="218" t="s">
        <v>182</v>
      </c>
      <c r="B158" s="219"/>
      <c r="C158" s="698">
        <v>15</v>
      </c>
      <c r="D158" s="698">
        <v>-5</v>
      </c>
      <c r="E158" s="699">
        <f>C158+D158</f>
        <v>10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Footer>&amp;L8 Módosította a 4/2018.(V.02.) önkormányzati rendelet 2.§ (7) bekezdése. Hatályos 2018.05.03-tól.</oddFooter>
  </headerFooter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view="pageLayout" zoomScaleNormal="130" zoomScaleSheetLayoutView="100" workbookViewId="0" topLeftCell="A160">
      <selection activeCell="A161" sqref="A161:D161"/>
    </sheetView>
  </sheetViews>
  <sheetFormatPr defaultColWidth="9.00390625" defaultRowHeight="12.75"/>
  <cols>
    <col min="1" max="1" width="16.125" style="355" customWidth="1"/>
    <col min="2" max="2" width="62.00390625" style="356" customWidth="1"/>
    <col min="3" max="3" width="14.125" style="357" customWidth="1"/>
    <col min="4" max="5" width="14.125" style="3" customWidth="1"/>
    <col min="6" max="16384" width="9.375" style="3" customWidth="1"/>
  </cols>
  <sheetData>
    <row r="1" spans="1:5" s="2" customFormat="1" ht="16.5" customHeight="1" thickBot="1">
      <c r="A1" s="195"/>
      <c r="B1" s="197"/>
      <c r="E1" s="513" t="s">
        <v>616</v>
      </c>
    </row>
    <row r="2" spans="1:5" s="81" customFormat="1" ht="21" customHeight="1" thickBot="1">
      <c r="A2" s="683" t="s">
        <v>57</v>
      </c>
      <c r="B2" s="684" t="s">
        <v>541</v>
      </c>
      <c r="C2" s="684"/>
      <c r="D2" s="684"/>
      <c r="E2" s="685" t="s">
        <v>50</v>
      </c>
    </row>
    <row r="3" spans="1:5" s="81" customFormat="1" ht="24.75" thickBot="1">
      <c r="A3" s="683" t="s">
        <v>179</v>
      </c>
      <c r="B3" s="684" t="s">
        <v>392</v>
      </c>
      <c r="C3" s="684"/>
      <c r="D3" s="684"/>
      <c r="E3" s="686" t="s">
        <v>55</v>
      </c>
    </row>
    <row r="4" spans="1:5" s="82" customFormat="1" ht="15.75" customHeight="1" thickBot="1">
      <c r="A4" s="199"/>
      <c r="B4" s="199"/>
      <c r="C4" s="200"/>
      <c r="E4" s="200" t="str">
        <f>'[1]5.1. sz. mell'!E4</f>
        <v>Forintban!</v>
      </c>
    </row>
    <row r="5" spans="1:5" ht="36.75" thickBot="1">
      <c r="A5" s="372" t="s">
        <v>181</v>
      </c>
      <c r="B5" s="201" t="s">
        <v>533</v>
      </c>
      <c r="C5" s="24" t="s">
        <v>576</v>
      </c>
      <c r="D5" s="24" t="s">
        <v>581</v>
      </c>
      <c r="E5" s="36" t="str">
        <f>+CONCATENATE(LEFT('[1]ÖSSZEFÜGGÉSEK'!A7,4),"2017.12.31.",CHAR(10),"Módosítás utáni")</f>
        <v>2017.12.31.
Módosítás utáni</v>
      </c>
    </row>
    <row r="6" spans="1:5" s="64" customFormat="1" ht="12.75" customHeight="1" thickBot="1">
      <c r="A6" s="170" t="s">
        <v>467</v>
      </c>
      <c r="B6" s="171" t="s">
        <v>468</v>
      </c>
      <c r="C6" s="171" t="s">
        <v>469</v>
      </c>
      <c r="D6" s="688" t="s">
        <v>471</v>
      </c>
      <c r="E6" s="541" t="s">
        <v>578</v>
      </c>
    </row>
    <row r="7" spans="1:5" s="64" customFormat="1" ht="15.75" customHeight="1" thickBot="1">
      <c r="A7" s="689" t="s">
        <v>52</v>
      </c>
      <c r="B7" s="690"/>
      <c r="C7" s="690"/>
      <c r="D7" s="690"/>
      <c r="E7" s="691"/>
    </row>
    <row r="8" spans="1:5" s="64" customFormat="1" ht="12" customHeight="1" thickBot="1">
      <c r="A8" s="31" t="s">
        <v>15</v>
      </c>
      <c r="B8" s="21" t="s">
        <v>223</v>
      </c>
      <c r="C8" s="362">
        <f>+C9+C10+C11+C12+C13+C14</f>
        <v>92207137</v>
      </c>
      <c r="D8" s="549">
        <f>+D9+D10+D11+D12+D13+D14</f>
        <v>11814854</v>
      </c>
      <c r="E8" s="236">
        <f>+E9+E10+E11+E12+E13+E14</f>
        <v>104021991</v>
      </c>
    </row>
    <row r="9" spans="1:6" s="83" customFormat="1" ht="12" customHeight="1">
      <c r="A9" s="399" t="s">
        <v>92</v>
      </c>
      <c r="B9" s="380" t="s">
        <v>224</v>
      </c>
      <c r="C9" s="364">
        <v>30994697</v>
      </c>
      <c r="D9" s="546">
        <v>1000000</v>
      </c>
      <c r="E9" s="537">
        <f aca="true" t="shared" si="0" ref="E9:E14">C9+D9</f>
        <v>31994697</v>
      </c>
      <c r="F9" s="700"/>
    </row>
    <row r="10" spans="1:7" s="84" customFormat="1" ht="12" customHeight="1">
      <c r="A10" s="400" t="s">
        <v>93</v>
      </c>
      <c r="B10" s="381" t="s">
        <v>225</v>
      </c>
      <c r="C10" s="363">
        <v>28998310</v>
      </c>
      <c r="D10" s="547">
        <v>6986249</v>
      </c>
      <c r="E10" s="543">
        <f t="shared" si="0"/>
        <v>35984559</v>
      </c>
      <c r="G10" s="701"/>
    </row>
    <row r="11" spans="1:5" s="84" customFormat="1" ht="12" customHeight="1">
      <c r="A11" s="400" t="s">
        <v>94</v>
      </c>
      <c r="B11" s="381" t="s">
        <v>226</v>
      </c>
      <c r="C11" s="363">
        <v>29700430</v>
      </c>
      <c r="D11" s="547">
        <v>590474</v>
      </c>
      <c r="E11" s="543">
        <f t="shared" si="0"/>
        <v>30290904</v>
      </c>
    </row>
    <row r="12" spans="1:5" s="84" customFormat="1" ht="12" customHeight="1">
      <c r="A12" s="400" t="s">
        <v>95</v>
      </c>
      <c r="B12" s="381" t="s">
        <v>227</v>
      </c>
      <c r="C12" s="363">
        <v>2513700</v>
      </c>
      <c r="D12" s="547">
        <v>461367</v>
      </c>
      <c r="E12" s="543">
        <f t="shared" si="0"/>
        <v>2975067</v>
      </c>
    </row>
    <row r="13" spans="1:5" s="84" customFormat="1" ht="12" customHeight="1">
      <c r="A13" s="400" t="s">
        <v>137</v>
      </c>
      <c r="B13" s="381" t="s">
        <v>476</v>
      </c>
      <c r="C13" s="363"/>
      <c r="D13" s="547">
        <v>2609044</v>
      </c>
      <c r="E13" s="543">
        <f t="shared" si="0"/>
        <v>2609044</v>
      </c>
    </row>
    <row r="14" spans="1:5" s="83" customFormat="1" ht="12" customHeight="1" thickBot="1">
      <c r="A14" s="401" t="s">
        <v>96</v>
      </c>
      <c r="B14" s="382" t="s">
        <v>407</v>
      </c>
      <c r="C14" s="363"/>
      <c r="D14" s="547">
        <v>167720</v>
      </c>
      <c r="E14" s="543">
        <f t="shared" si="0"/>
        <v>167720</v>
      </c>
    </row>
    <row r="15" spans="1:5" s="83" customFormat="1" ht="12" customHeight="1" thickBot="1">
      <c r="A15" s="31" t="s">
        <v>16</v>
      </c>
      <c r="B15" s="264" t="s">
        <v>228</v>
      </c>
      <c r="C15" s="362">
        <f>+C16+C17+C18+C19+C20</f>
        <v>16718160</v>
      </c>
      <c r="D15" s="549">
        <f>+D16+D17+D18+D19+D20</f>
        <v>2166783</v>
      </c>
      <c r="E15" s="236">
        <f>+E16+E17+E18+E19+E20</f>
        <v>18884943</v>
      </c>
    </row>
    <row r="16" spans="1:5" s="83" customFormat="1" ht="12" customHeight="1">
      <c r="A16" s="399" t="s">
        <v>98</v>
      </c>
      <c r="B16" s="380" t="s">
        <v>229</v>
      </c>
      <c r="C16" s="364"/>
      <c r="D16" s="546"/>
      <c r="E16" s="537">
        <f aca="true" t="shared" si="1" ref="E16:E21">C16+D16</f>
        <v>0</v>
      </c>
    </row>
    <row r="17" spans="1:5" s="83" customFormat="1" ht="12" customHeight="1">
      <c r="A17" s="400" t="s">
        <v>99</v>
      </c>
      <c r="B17" s="381" t="s">
        <v>230</v>
      </c>
      <c r="C17" s="363"/>
      <c r="D17" s="547"/>
      <c r="E17" s="543">
        <f t="shared" si="1"/>
        <v>0</v>
      </c>
    </row>
    <row r="18" spans="1:5" s="83" customFormat="1" ht="12" customHeight="1">
      <c r="A18" s="400" t="s">
        <v>100</v>
      </c>
      <c r="B18" s="381" t="s">
        <v>397</v>
      </c>
      <c r="C18" s="363"/>
      <c r="D18" s="547"/>
      <c r="E18" s="543">
        <f t="shared" si="1"/>
        <v>0</v>
      </c>
    </row>
    <row r="19" spans="1:5" s="83" customFormat="1" ht="12" customHeight="1">
      <c r="A19" s="400" t="s">
        <v>101</v>
      </c>
      <c r="B19" s="381" t="s">
        <v>398</v>
      </c>
      <c r="C19" s="363"/>
      <c r="D19" s="547"/>
      <c r="E19" s="543">
        <f t="shared" si="1"/>
        <v>0</v>
      </c>
    </row>
    <row r="20" spans="1:5" s="83" customFormat="1" ht="12" customHeight="1">
      <c r="A20" s="400" t="s">
        <v>102</v>
      </c>
      <c r="B20" s="381" t="s">
        <v>231</v>
      </c>
      <c r="C20" s="363">
        <v>16718160</v>
      </c>
      <c r="D20" s="547">
        <v>2166783</v>
      </c>
      <c r="E20" s="543">
        <f t="shared" si="1"/>
        <v>18884943</v>
      </c>
    </row>
    <row r="21" spans="1:5" s="84" customFormat="1" ht="12" customHeight="1" thickBot="1">
      <c r="A21" s="401" t="s">
        <v>111</v>
      </c>
      <c r="B21" s="382" t="s">
        <v>232</v>
      </c>
      <c r="C21" s="365"/>
      <c r="D21" s="548"/>
      <c r="E21" s="544">
        <f t="shared" si="1"/>
        <v>0</v>
      </c>
    </row>
    <row r="22" spans="1:5" s="84" customFormat="1" ht="12" customHeight="1" thickBot="1">
      <c r="A22" s="31" t="s">
        <v>17</v>
      </c>
      <c r="B22" s="21" t="s">
        <v>233</v>
      </c>
      <c r="C22" s="362">
        <f>+C23+C24+C25+C26+C27</f>
        <v>0</v>
      </c>
      <c r="D22" s="549">
        <f>+D23+D24+D25+D26+D27</f>
        <v>160348571</v>
      </c>
      <c r="E22" s="236">
        <f>+E23+E24+E25+E26+E27</f>
        <v>160348571</v>
      </c>
    </row>
    <row r="23" spans="1:5" s="84" customFormat="1" ht="12" customHeight="1">
      <c r="A23" s="399" t="s">
        <v>81</v>
      </c>
      <c r="B23" s="380" t="s">
        <v>234</v>
      </c>
      <c r="C23" s="364"/>
      <c r="D23" s="546"/>
      <c r="E23" s="537">
        <f aca="true" t="shared" si="2" ref="E23:E64">C23+D23</f>
        <v>0</v>
      </c>
    </row>
    <row r="24" spans="1:5" s="83" customFormat="1" ht="12" customHeight="1">
      <c r="A24" s="400" t="s">
        <v>82</v>
      </c>
      <c r="B24" s="381" t="s">
        <v>235</v>
      </c>
      <c r="C24" s="363"/>
      <c r="D24" s="547"/>
      <c r="E24" s="543">
        <f t="shared" si="2"/>
        <v>0</v>
      </c>
    </row>
    <row r="25" spans="1:5" s="84" customFormat="1" ht="12" customHeight="1">
      <c r="A25" s="400" t="s">
        <v>83</v>
      </c>
      <c r="B25" s="381" t="s">
        <v>399</v>
      </c>
      <c r="C25" s="363"/>
      <c r="D25" s="547"/>
      <c r="E25" s="543">
        <f t="shared" si="2"/>
        <v>0</v>
      </c>
    </row>
    <row r="26" spans="1:5" s="84" customFormat="1" ht="12" customHeight="1">
      <c r="A26" s="400" t="s">
        <v>84</v>
      </c>
      <c r="B26" s="381" t="s">
        <v>400</v>
      </c>
      <c r="C26" s="363"/>
      <c r="D26" s="547"/>
      <c r="E26" s="543">
        <f t="shared" si="2"/>
        <v>0</v>
      </c>
    </row>
    <row r="27" spans="1:5" s="84" customFormat="1" ht="12" customHeight="1">
      <c r="A27" s="400" t="s">
        <v>151</v>
      </c>
      <c r="B27" s="381" t="s">
        <v>236</v>
      </c>
      <c r="C27" s="363"/>
      <c r="D27" s="547">
        <v>160348571</v>
      </c>
      <c r="E27" s="543">
        <f t="shared" si="2"/>
        <v>160348571</v>
      </c>
    </row>
    <row r="28" spans="1:5" s="84" customFormat="1" ht="12" customHeight="1" thickBot="1">
      <c r="A28" s="401" t="s">
        <v>152</v>
      </c>
      <c r="B28" s="382" t="s">
        <v>237</v>
      </c>
      <c r="C28" s="365"/>
      <c r="D28" s="548">
        <v>160348571</v>
      </c>
      <c r="E28" s="544">
        <f t="shared" si="2"/>
        <v>160348571</v>
      </c>
    </row>
    <row r="29" spans="1:5" s="84" customFormat="1" ht="12" customHeight="1" thickBot="1">
      <c r="A29" s="31" t="s">
        <v>153</v>
      </c>
      <c r="B29" s="21" t="s">
        <v>531</v>
      </c>
      <c r="C29" s="369">
        <f>+C30+C31+C32+C33+C34+C35+C36</f>
        <v>113940000</v>
      </c>
      <c r="D29" s="369">
        <f>+D30+D31+D32+D33+D34+D35+D36</f>
        <v>61309260</v>
      </c>
      <c r="E29" s="411">
        <f>+E30+E31+E32+E33+E34+E35+E36</f>
        <v>175249260</v>
      </c>
    </row>
    <row r="30" spans="1:5" s="84" customFormat="1" ht="12" customHeight="1">
      <c r="A30" s="399" t="s">
        <v>239</v>
      </c>
      <c r="B30" s="380" t="s">
        <v>617</v>
      </c>
      <c r="C30" s="364">
        <v>61300000</v>
      </c>
      <c r="D30" s="364">
        <v>13845498</v>
      </c>
      <c r="E30" s="537">
        <f t="shared" si="2"/>
        <v>75145498</v>
      </c>
    </row>
    <row r="31" spans="1:5" s="84" customFormat="1" ht="12" customHeight="1">
      <c r="A31" s="400" t="s">
        <v>240</v>
      </c>
      <c r="B31" s="381" t="s">
        <v>527</v>
      </c>
      <c r="C31" s="363"/>
      <c r="D31" s="363"/>
      <c r="E31" s="543">
        <f t="shared" si="2"/>
        <v>0</v>
      </c>
    </row>
    <row r="32" spans="1:5" s="84" customFormat="1" ht="12" customHeight="1">
      <c r="A32" s="400" t="s">
        <v>241</v>
      </c>
      <c r="B32" s="381" t="s">
        <v>528</v>
      </c>
      <c r="C32" s="363">
        <v>45000000</v>
      </c>
      <c r="D32" s="363">
        <v>43849420</v>
      </c>
      <c r="E32" s="543">
        <f t="shared" si="2"/>
        <v>88849420</v>
      </c>
    </row>
    <row r="33" spans="1:5" s="84" customFormat="1" ht="12" customHeight="1">
      <c r="A33" s="400" t="s">
        <v>242</v>
      </c>
      <c r="B33" s="381" t="s">
        <v>529</v>
      </c>
      <c r="C33" s="363"/>
      <c r="D33" s="363"/>
      <c r="E33" s="543">
        <f t="shared" si="2"/>
        <v>0</v>
      </c>
    </row>
    <row r="34" spans="1:5" s="84" customFormat="1" ht="12" customHeight="1">
      <c r="A34" s="400" t="s">
        <v>523</v>
      </c>
      <c r="B34" s="381" t="s">
        <v>243</v>
      </c>
      <c r="C34" s="363">
        <v>7500000</v>
      </c>
      <c r="D34" s="363">
        <v>2026565</v>
      </c>
      <c r="E34" s="543">
        <f t="shared" si="2"/>
        <v>9526565</v>
      </c>
    </row>
    <row r="35" spans="1:5" s="84" customFormat="1" ht="12" customHeight="1">
      <c r="A35" s="400" t="s">
        <v>524</v>
      </c>
      <c r="B35" s="381" t="s">
        <v>244</v>
      </c>
      <c r="C35" s="363">
        <v>40000</v>
      </c>
      <c r="D35" s="363">
        <v>-40000</v>
      </c>
      <c r="E35" s="543">
        <f t="shared" si="2"/>
        <v>0</v>
      </c>
    </row>
    <row r="36" spans="1:5" s="84" customFormat="1" ht="12" customHeight="1" thickBot="1">
      <c r="A36" s="401" t="s">
        <v>525</v>
      </c>
      <c r="B36" s="382" t="s">
        <v>245</v>
      </c>
      <c r="C36" s="365">
        <v>100000</v>
      </c>
      <c r="D36" s="365">
        <v>1627777</v>
      </c>
      <c r="E36" s="544">
        <f t="shared" si="2"/>
        <v>1727777</v>
      </c>
    </row>
    <row r="37" spans="1:5" s="84" customFormat="1" ht="12" customHeight="1" thickBot="1">
      <c r="A37" s="31" t="s">
        <v>19</v>
      </c>
      <c r="B37" s="21" t="s">
        <v>408</v>
      </c>
      <c r="C37" s="362">
        <f>SUM(C38:C48)</f>
        <v>15588958</v>
      </c>
      <c r="D37" s="549">
        <f>SUM(D38:D48)</f>
        <v>15250555</v>
      </c>
      <c r="E37" s="236">
        <f>SUM(E38:E48)</f>
        <v>30839513</v>
      </c>
    </row>
    <row r="38" spans="1:5" s="84" customFormat="1" ht="12" customHeight="1">
      <c r="A38" s="399" t="s">
        <v>85</v>
      </c>
      <c r="B38" s="380" t="s">
        <v>248</v>
      </c>
      <c r="C38" s="364"/>
      <c r="D38" s="546"/>
      <c r="E38" s="537">
        <f t="shared" si="2"/>
        <v>0</v>
      </c>
    </row>
    <row r="39" spans="1:5" s="84" customFormat="1" ht="12" customHeight="1">
      <c r="A39" s="400" t="s">
        <v>86</v>
      </c>
      <c r="B39" s="381" t="s">
        <v>249</v>
      </c>
      <c r="C39" s="363">
        <v>1700000</v>
      </c>
      <c r="D39" s="547">
        <v>3034097</v>
      </c>
      <c r="E39" s="543">
        <f t="shared" si="2"/>
        <v>4734097</v>
      </c>
    </row>
    <row r="40" spans="1:5" s="84" customFormat="1" ht="12" customHeight="1">
      <c r="A40" s="400" t="s">
        <v>87</v>
      </c>
      <c r="B40" s="381" t="s">
        <v>250</v>
      </c>
      <c r="C40" s="363">
        <v>700000</v>
      </c>
      <c r="D40" s="547">
        <v>634806</v>
      </c>
      <c r="E40" s="543">
        <f t="shared" si="2"/>
        <v>1334806</v>
      </c>
    </row>
    <row r="41" spans="1:5" s="84" customFormat="1" ht="12" customHeight="1">
      <c r="A41" s="400" t="s">
        <v>155</v>
      </c>
      <c r="B41" s="381" t="s">
        <v>251</v>
      </c>
      <c r="C41" s="363"/>
      <c r="D41" s="547">
        <v>8465556</v>
      </c>
      <c r="E41" s="543">
        <f t="shared" si="2"/>
        <v>8465556</v>
      </c>
    </row>
    <row r="42" spans="1:5" s="84" customFormat="1" ht="12" customHeight="1">
      <c r="A42" s="400" t="s">
        <v>156</v>
      </c>
      <c r="B42" s="381" t="s">
        <v>252</v>
      </c>
      <c r="C42" s="363">
        <v>10257448</v>
      </c>
      <c r="D42" s="547">
        <v>-1296673</v>
      </c>
      <c r="E42" s="543">
        <f t="shared" si="2"/>
        <v>8960775</v>
      </c>
    </row>
    <row r="43" spans="1:5" s="84" customFormat="1" ht="12" customHeight="1">
      <c r="A43" s="400" t="s">
        <v>157</v>
      </c>
      <c r="B43" s="381" t="s">
        <v>253</v>
      </c>
      <c r="C43" s="363">
        <v>2931510</v>
      </c>
      <c r="D43" s="547">
        <v>4347792</v>
      </c>
      <c r="E43" s="543">
        <f t="shared" si="2"/>
        <v>7279302</v>
      </c>
    </row>
    <row r="44" spans="1:5" s="84" customFormat="1" ht="12" customHeight="1">
      <c r="A44" s="400" t="s">
        <v>158</v>
      </c>
      <c r="B44" s="381" t="s">
        <v>254</v>
      </c>
      <c r="C44" s="363"/>
      <c r="D44" s="547"/>
      <c r="E44" s="543">
        <f t="shared" si="2"/>
        <v>0</v>
      </c>
    </row>
    <row r="45" spans="1:5" s="84" customFormat="1" ht="12" customHeight="1">
      <c r="A45" s="400" t="s">
        <v>159</v>
      </c>
      <c r="B45" s="381" t="s">
        <v>255</v>
      </c>
      <c r="C45" s="363"/>
      <c r="D45" s="547">
        <v>20543</v>
      </c>
      <c r="E45" s="543">
        <f t="shared" si="2"/>
        <v>20543</v>
      </c>
    </row>
    <row r="46" spans="1:5" s="84" customFormat="1" ht="12" customHeight="1">
      <c r="A46" s="400" t="s">
        <v>246</v>
      </c>
      <c r="B46" s="381" t="s">
        <v>256</v>
      </c>
      <c r="C46" s="366"/>
      <c r="D46" s="692"/>
      <c r="E46" s="540">
        <f t="shared" si="2"/>
        <v>0</v>
      </c>
    </row>
    <row r="47" spans="1:5" s="84" customFormat="1" ht="12" customHeight="1">
      <c r="A47" s="401" t="s">
        <v>247</v>
      </c>
      <c r="B47" s="382" t="s">
        <v>410</v>
      </c>
      <c r="C47" s="367"/>
      <c r="D47" s="693"/>
      <c r="E47" s="694">
        <f t="shared" si="2"/>
        <v>0</v>
      </c>
    </row>
    <row r="48" spans="1:5" s="84" customFormat="1" ht="12" customHeight="1" thickBot="1">
      <c r="A48" s="401" t="s">
        <v>409</v>
      </c>
      <c r="B48" s="382" t="s">
        <v>257</v>
      </c>
      <c r="C48" s="367"/>
      <c r="D48" s="693">
        <v>44434</v>
      </c>
      <c r="E48" s="694">
        <f t="shared" si="2"/>
        <v>44434</v>
      </c>
    </row>
    <row r="49" spans="1:5" s="84" customFormat="1" ht="12" customHeight="1" thickBot="1">
      <c r="A49" s="31" t="s">
        <v>20</v>
      </c>
      <c r="B49" s="21" t="s">
        <v>258</v>
      </c>
      <c r="C49" s="362">
        <f>SUM(C50:C54)</f>
        <v>10000000</v>
      </c>
      <c r="D49" s="549">
        <f>SUM(D50:D54)</f>
        <v>-1595350</v>
      </c>
      <c r="E49" s="236">
        <f>SUM(E50:E54)</f>
        <v>8404650</v>
      </c>
    </row>
    <row r="50" spans="1:5" s="84" customFormat="1" ht="12" customHeight="1">
      <c r="A50" s="399" t="s">
        <v>88</v>
      </c>
      <c r="B50" s="380" t="s">
        <v>262</v>
      </c>
      <c r="C50" s="426"/>
      <c r="D50" s="695"/>
      <c r="E50" s="539">
        <f t="shared" si="2"/>
        <v>0</v>
      </c>
    </row>
    <row r="51" spans="1:5" s="84" customFormat="1" ht="12" customHeight="1">
      <c r="A51" s="400" t="s">
        <v>89</v>
      </c>
      <c r="B51" s="381" t="s">
        <v>263</v>
      </c>
      <c r="C51" s="366">
        <v>10000000</v>
      </c>
      <c r="D51" s="692">
        <v>-1595350</v>
      </c>
      <c r="E51" s="540">
        <f t="shared" si="2"/>
        <v>8404650</v>
      </c>
    </row>
    <row r="52" spans="1:5" s="84" customFormat="1" ht="12" customHeight="1">
      <c r="A52" s="400" t="s">
        <v>259</v>
      </c>
      <c r="B52" s="381" t="s">
        <v>264</v>
      </c>
      <c r="C52" s="366"/>
      <c r="D52" s="692"/>
      <c r="E52" s="540">
        <f t="shared" si="2"/>
        <v>0</v>
      </c>
    </row>
    <row r="53" spans="1:5" s="84" customFormat="1" ht="12" customHeight="1">
      <c r="A53" s="400" t="s">
        <v>260</v>
      </c>
      <c r="B53" s="381" t="s">
        <v>265</v>
      </c>
      <c r="C53" s="366"/>
      <c r="D53" s="692"/>
      <c r="E53" s="540">
        <f t="shared" si="2"/>
        <v>0</v>
      </c>
    </row>
    <row r="54" spans="1:5" s="84" customFormat="1" ht="12" customHeight="1" thickBot="1">
      <c r="A54" s="401" t="s">
        <v>261</v>
      </c>
      <c r="B54" s="382" t="s">
        <v>266</v>
      </c>
      <c r="C54" s="367"/>
      <c r="D54" s="693"/>
      <c r="E54" s="694">
        <f t="shared" si="2"/>
        <v>0</v>
      </c>
    </row>
    <row r="55" spans="1:5" s="84" customFormat="1" ht="12" customHeight="1" thickBot="1">
      <c r="A55" s="31" t="s">
        <v>160</v>
      </c>
      <c r="B55" s="21" t="s">
        <v>267</v>
      </c>
      <c r="C55" s="362">
        <f>SUM(C56:C58)</f>
        <v>0</v>
      </c>
      <c r="D55" s="549">
        <f>SUM(D56:D58)</f>
        <v>100000</v>
      </c>
      <c r="E55" s="236">
        <f>SUM(E56:E58)</f>
        <v>100000</v>
      </c>
    </row>
    <row r="56" spans="1:5" s="84" customFormat="1" ht="12" customHeight="1">
      <c r="A56" s="399" t="s">
        <v>90</v>
      </c>
      <c r="B56" s="380" t="s">
        <v>268</v>
      </c>
      <c r="C56" s="364"/>
      <c r="D56" s="546"/>
      <c r="E56" s="537">
        <f t="shared" si="2"/>
        <v>0</v>
      </c>
    </row>
    <row r="57" spans="1:5" s="84" customFormat="1" ht="12" customHeight="1">
      <c r="A57" s="400" t="s">
        <v>91</v>
      </c>
      <c r="B57" s="381" t="s">
        <v>401</v>
      </c>
      <c r="C57" s="363"/>
      <c r="D57" s="547"/>
      <c r="E57" s="543">
        <f t="shared" si="2"/>
        <v>0</v>
      </c>
    </row>
    <row r="58" spans="1:5" s="84" customFormat="1" ht="12" customHeight="1">
      <c r="A58" s="400" t="s">
        <v>271</v>
      </c>
      <c r="B58" s="381" t="s">
        <v>269</v>
      </c>
      <c r="C58" s="363"/>
      <c r="D58" s="547">
        <v>100000</v>
      </c>
      <c r="E58" s="543">
        <f t="shared" si="2"/>
        <v>100000</v>
      </c>
    </row>
    <row r="59" spans="1:5" s="84" customFormat="1" ht="12" customHeight="1" thickBot="1">
      <c r="A59" s="401" t="s">
        <v>272</v>
      </c>
      <c r="B59" s="382" t="s">
        <v>270</v>
      </c>
      <c r="C59" s="365"/>
      <c r="D59" s="548"/>
      <c r="E59" s="544">
        <f t="shared" si="2"/>
        <v>0</v>
      </c>
    </row>
    <row r="60" spans="1:5" s="84" customFormat="1" ht="12" customHeight="1" thickBot="1">
      <c r="A60" s="31" t="s">
        <v>22</v>
      </c>
      <c r="B60" s="264" t="s">
        <v>273</v>
      </c>
      <c r="C60" s="362">
        <f>SUM(C61:C63)</f>
        <v>0</v>
      </c>
      <c r="D60" s="549">
        <f>SUM(D61:D63)</f>
        <v>914250</v>
      </c>
      <c r="E60" s="236">
        <f>SUM(E61:E63)</f>
        <v>914250</v>
      </c>
    </row>
    <row r="61" spans="1:5" s="84" customFormat="1" ht="12" customHeight="1">
      <c r="A61" s="399" t="s">
        <v>161</v>
      </c>
      <c r="B61" s="380" t="s">
        <v>275</v>
      </c>
      <c r="C61" s="366"/>
      <c r="D61" s="692"/>
      <c r="E61" s="540">
        <f t="shared" si="2"/>
        <v>0</v>
      </c>
    </row>
    <row r="62" spans="1:5" s="84" customFormat="1" ht="12" customHeight="1">
      <c r="A62" s="400" t="s">
        <v>162</v>
      </c>
      <c r="B62" s="381" t="s">
        <v>402</v>
      </c>
      <c r="C62" s="366"/>
      <c r="D62" s="692">
        <v>914250</v>
      </c>
      <c r="E62" s="540">
        <f t="shared" si="2"/>
        <v>914250</v>
      </c>
    </row>
    <row r="63" spans="1:5" s="84" customFormat="1" ht="12" customHeight="1">
      <c r="A63" s="400" t="s">
        <v>205</v>
      </c>
      <c r="B63" s="381" t="s">
        <v>276</v>
      </c>
      <c r="C63" s="366"/>
      <c r="D63" s="692"/>
      <c r="E63" s="540">
        <f t="shared" si="2"/>
        <v>0</v>
      </c>
    </row>
    <row r="64" spans="1:5" s="84" customFormat="1" ht="12" customHeight="1" thickBot="1">
      <c r="A64" s="401" t="s">
        <v>274</v>
      </c>
      <c r="B64" s="382" t="s">
        <v>277</v>
      </c>
      <c r="C64" s="366"/>
      <c r="D64" s="692"/>
      <c r="E64" s="540">
        <f t="shared" si="2"/>
        <v>0</v>
      </c>
    </row>
    <row r="65" spans="1:5" s="84" customFormat="1" ht="12" customHeight="1" thickBot="1">
      <c r="A65" s="31" t="s">
        <v>23</v>
      </c>
      <c r="B65" s="21" t="s">
        <v>278</v>
      </c>
      <c r="C65" s="369">
        <f>+C8+C15+C22+C29+C37+C49+C55+C60</f>
        <v>248454255</v>
      </c>
      <c r="D65" s="550">
        <f>+D8+D15+D22+D29+D37+D49+D55+D60</f>
        <v>250308923</v>
      </c>
      <c r="E65" s="411">
        <f>+E8+E15+E22+E29+E37+E49+E55+E60</f>
        <v>498763178</v>
      </c>
    </row>
    <row r="66" spans="1:5" s="84" customFormat="1" ht="12" customHeight="1" thickBot="1">
      <c r="A66" s="402" t="s">
        <v>369</v>
      </c>
      <c r="B66" s="264" t="s">
        <v>280</v>
      </c>
      <c r="C66" s="362">
        <f>SUM(C67:C69)</f>
        <v>0</v>
      </c>
      <c r="D66" s="549">
        <f>SUM(D67:D69)</f>
        <v>0</v>
      </c>
      <c r="E66" s="236">
        <f>SUM(E67:E69)</f>
        <v>0</v>
      </c>
    </row>
    <row r="67" spans="1:5" s="84" customFormat="1" ht="12" customHeight="1">
      <c r="A67" s="399" t="s">
        <v>311</v>
      </c>
      <c r="B67" s="380" t="s">
        <v>281</v>
      </c>
      <c r="C67" s="366"/>
      <c r="D67" s="692"/>
      <c r="E67" s="540">
        <f>C67+D67</f>
        <v>0</v>
      </c>
    </row>
    <row r="68" spans="1:5" s="84" customFormat="1" ht="12" customHeight="1">
      <c r="A68" s="400" t="s">
        <v>320</v>
      </c>
      <c r="B68" s="381" t="s">
        <v>282</v>
      </c>
      <c r="C68" s="366"/>
      <c r="D68" s="692"/>
      <c r="E68" s="540">
        <f>C68+D68</f>
        <v>0</v>
      </c>
    </row>
    <row r="69" spans="1:5" s="84" customFormat="1" ht="12" customHeight="1" thickBot="1">
      <c r="A69" s="401" t="s">
        <v>321</v>
      </c>
      <c r="B69" s="383" t="s">
        <v>283</v>
      </c>
      <c r="C69" s="366"/>
      <c r="D69" s="696"/>
      <c r="E69" s="540">
        <f>C69+D69</f>
        <v>0</v>
      </c>
    </row>
    <row r="70" spans="1:5" s="84" customFormat="1" ht="12" customHeight="1" thickBot="1">
      <c r="A70" s="402" t="s">
        <v>284</v>
      </c>
      <c r="B70" s="264" t="s">
        <v>285</v>
      </c>
      <c r="C70" s="362">
        <f>SUM(C71:C74)</f>
        <v>46694266</v>
      </c>
      <c r="D70" s="362">
        <f>SUM(D71:D74)</f>
        <v>36885776</v>
      </c>
      <c r="E70" s="236">
        <f>SUM(E71:E74)</f>
        <v>83580042</v>
      </c>
    </row>
    <row r="71" spans="1:5" s="84" customFormat="1" ht="12" customHeight="1">
      <c r="A71" s="399" t="s">
        <v>138</v>
      </c>
      <c r="B71" s="380" t="s">
        <v>286</v>
      </c>
      <c r="C71" s="366">
        <v>46694266</v>
      </c>
      <c r="D71" s="366">
        <v>36885776</v>
      </c>
      <c r="E71" s="540">
        <f>C71+D71</f>
        <v>83580042</v>
      </c>
    </row>
    <row r="72" spans="1:5" s="84" customFormat="1" ht="12" customHeight="1">
      <c r="A72" s="400" t="s">
        <v>139</v>
      </c>
      <c r="B72" s="381" t="s">
        <v>287</v>
      </c>
      <c r="C72" s="366"/>
      <c r="D72" s="366"/>
      <c r="E72" s="540">
        <f>C72+D72</f>
        <v>0</v>
      </c>
    </row>
    <row r="73" spans="1:5" s="84" customFormat="1" ht="12" customHeight="1">
      <c r="A73" s="400" t="s">
        <v>312</v>
      </c>
      <c r="B73" s="381" t="s">
        <v>288</v>
      </c>
      <c r="C73" s="366"/>
      <c r="D73" s="366"/>
      <c r="E73" s="540">
        <f>C73+D73</f>
        <v>0</v>
      </c>
    </row>
    <row r="74" spans="1:5" s="84" customFormat="1" ht="12" customHeight="1" thickBot="1">
      <c r="A74" s="401" t="s">
        <v>313</v>
      </c>
      <c r="B74" s="382" t="s">
        <v>289</v>
      </c>
      <c r="C74" s="366"/>
      <c r="D74" s="366"/>
      <c r="E74" s="540">
        <f>C74+D74</f>
        <v>0</v>
      </c>
    </row>
    <row r="75" spans="1:5" s="84" customFormat="1" ht="12" customHeight="1" thickBot="1">
      <c r="A75" s="402" t="s">
        <v>290</v>
      </c>
      <c r="B75" s="264" t="s">
        <v>291</v>
      </c>
      <c r="C75" s="362">
        <f>SUM(C76:C77)</f>
        <v>6292251</v>
      </c>
      <c r="D75" s="362">
        <f>SUM(D76:D77)</f>
        <v>2395909</v>
      </c>
      <c r="E75" s="236">
        <f>SUM(E76:E77)</f>
        <v>8688160</v>
      </c>
    </row>
    <row r="76" spans="1:5" s="84" customFormat="1" ht="12" customHeight="1">
      <c r="A76" s="399" t="s">
        <v>314</v>
      </c>
      <c r="B76" s="380" t="s">
        <v>292</v>
      </c>
      <c r="C76" s="366">
        <v>6292251</v>
      </c>
      <c r="D76" s="366">
        <v>2395909</v>
      </c>
      <c r="E76" s="540">
        <f>C76+D76</f>
        <v>8688160</v>
      </c>
    </row>
    <row r="77" spans="1:5" s="84" customFormat="1" ht="12" customHeight="1" thickBot="1">
      <c r="A77" s="401" t="s">
        <v>315</v>
      </c>
      <c r="B77" s="382" t="s">
        <v>293</v>
      </c>
      <c r="C77" s="366"/>
      <c r="D77" s="366"/>
      <c r="E77" s="540">
        <f>C77+D77</f>
        <v>0</v>
      </c>
    </row>
    <row r="78" spans="1:5" s="83" customFormat="1" ht="12" customHeight="1" thickBot="1">
      <c r="A78" s="402" t="s">
        <v>294</v>
      </c>
      <c r="B78" s="264" t="s">
        <v>295</v>
      </c>
      <c r="C78" s="362">
        <f>SUM(C79:C81)</f>
        <v>0</v>
      </c>
      <c r="D78" s="362">
        <f>SUM(D79:D81)</f>
        <v>0</v>
      </c>
      <c r="E78" s="236">
        <f>SUM(E79:E81)</f>
        <v>0</v>
      </c>
    </row>
    <row r="79" spans="1:5" s="84" customFormat="1" ht="12" customHeight="1">
      <c r="A79" s="399" t="s">
        <v>316</v>
      </c>
      <c r="B79" s="380" t="s">
        <v>296</v>
      </c>
      <c r="C79" s="366"/>
      <c r="D79" s="366"/>
      <c r="E79" s="540">
        <f>C79+D79</f>
        <v>0</v>
      </c>
    </row>
    <row r="80" spans="1:5" s="84" customFormat="1" ht="12" customHeight="1">
      <c r="A80" s="400" t="s">
        <v>317</v>
      </c>
      <c r="B80" s="381" t="s">
        <v>297</v>
      </c>
      <c r="C80" s="366"/>
      <c r="D80" s="366"/>
      <c r="E80" s="540">
        <f>C80+D80</f>
        <v>0</v>
      </c>
    </row>
    <row r="81" spans="1:5" s="84" customFormat="1" ht="12" customHeight="1" thickBot="1">
      <c r="A81" s="401" t="s">
        <v>318</v>
      </c>
      <c r="B81" s="382" t="s">
        <v>298</v>
      </c>
      <c r="C81" s="366"/>
      <c r="D81" s="366"/>
      <c r="E81" s="540">
        <f>C81+D81</f>
        <v>0</v>
      </c>
    </row>
    <row r="82" spans="1:5" s="84" customFormat="1" ht="12" customHeight="1" thickBot="1">
      <c r="A82" s="402" t="s">
        <v>299</v>
      </c>
      <c r="B82" s="264" t="s">
        <v>319</v>
      </c>
      <c r="C82" s="362">
        <f>SUM(C83:C86)</f>
        <v>0</v>
      </c>
      <c r="D82" s="362">
        <f>SUM(D83:D86)</f>
        <v>0</v>
      </c>
      <c r="E82" s="236">
        <f>SUM(E83:E86)</f>
        <v>0</v>
      </c>
    </row>
    <row r="83" spans="1:5" s="84" customFormat="1" ht="12" customHeight="1">
      <c r="A83" s="403" t="s">
        <v>300</v>
      </c>
      <c r="B83" s="380" t="s">
        <v>301</v>
      </c>
      <c r="C83" s="366"/>
      <c r="D83" s="366"/>
      <c r="E83" s="540">
        <f aca="true" t="shared" si="3" ref="E83:E88">C83+D83</f>
        <v>0</v>
      </c>
    </row>
    <row r="84" spans="1:5" s="84" customFormat="1" ht="12" customHeight="1">
      <c r="A84" s="404" t="s">
        <v>302</v>
      </c>
      <c r="B84" s="381" t="s">
        <v>303</v>
      </c>
      <c r="C84" s="366"/>
      <c r="D84" s="366"/>
      <c r="E84" s="540">
        <f t="shared" si="3"/>
        <v>0</v>
      </c>
    </row>
    <row r="85" spans="1:5" s="84" customFormat="1" ht="12" customHeight="1">
      <c r="A85" s="404" t="s">
        <v>304</v>
      </c>
      <c r="B85" s="381" t="s">
        <v>305</v>
      </c>
      <c r="C85" s="366"/>
      <c r="D85" s="366"/>
      <c r="E85" s="540">
        <f t="shared" si="3"/>
        <v>0</v>
      </c>
    </row>
    <row r="86" spans="1:5" s="83" customFormat="1" ht="12" customHeight="1" thickBot="1">
      <c r="A86" s="405" t="s">
        <v>306</v>
      </c>
      <c r="B86" s="382" t="s">
        <v>307</v>
      </c>
      <c r="C86" s="366"/>
      <c r="D86" s="366"/>
      <c r="E86" s="540">
        <f t="shared" si="3"/>
        <v>0</v>
      </c>
    </row>
    <row r="87" spans="1:5" s="83" customFormat="1" ht="12" customHeight="1" thickBot="1">
      <c r="A87" s="402" t="s">
        <v>308</v>
      </c>
      <c r="B87" s="264" t="s">
        <v>449</v>
      </c>
      <c r="C87" s="429"/>
      <c r="D87" s="429"/>
      <c r="E87" s="236">
        <f t="shared" si="3"/>
        <v>0</v>
      </c>
    </row>
    <row r="88" spans="1:5" s="83" customFormat="1" ht="12" customHeight="1" thickBot="1">
      <c r="A88" s="402" t="s">
        <v>477</v>
      </c>
      <c r="B88" s="264" t="s">
        <v>309</v>
      </c>
      <c r="C88" s="429"/>
      <c r="D88" s="429"/>
      <c r="E88" s="236">
        <f t="shared" si="3"/>
        <v>0</v>
      </c>
    </row>
    <row r="89" spans="1:5" s="83" customFormat="1" ht="12" customHeight="1" thickBot="1">
      <c r="A89" s="402" t="s">
        <v>478</v>
      </c>
      <c r="B89" s="387" t="s">
        <v>452</v>
      </c>
      <c r="C89" s="369">
        <f>+C66+C70+C75+C78+C82+C88+C87</f>
        <v>52986517</v>
      </c>
      <c r="D89" s="369">
        <f>+D66+D70+D75+D78+D82+D88+D87</f>
        <v>39281685</v>
      </c>
      <c r="E89" s="411">
        <f>+E66+E70+E75+E78+E82+E88+E87</f>
        <v>92268202</v>
      </c>
    </row>
    <row r="90" spans="1:5" s="83" customFormat="1" ht="12" customHeight="1" thickBot="1">
      <c r="A90" s="406" t="s">
        <v>479</v>
      </c>
      <c r="B90" s="388" t="s">
        <v>480</v>
      </c>
      <c r="C90" s="369">
        <f>+C65+C89</f>
        <v>301440772</v>
      </c>
      <c r="D90" s="369">
        <f>+D65+D89</f>
        <v>289590608</v>
      </c>
      <c r="E90" s="411">
        <f>+E65+E89</f>
        <v>591031380</v>
      </c>
    </row>
    <row r="91" spans="1:3" s="84" customFormat="1" ht="15" customHeight="1" thickBot="1">
      <c r="A91" s="209"/>
      <c r="B91" s="210"/>
      <c r="C91" s="331"/>
    </row>
    <row r="92" spans="1:5" s="64" customFormat="1" ht="16.5" customHeight="1" thickBot="1">
      <c r="A92" s="689" t="s">
        <v>53</v>
      </c>
      <c r="B92" s="690"/>
      <c r="C92" s="690"/>
      <c r="D92" s="690"/>
      <c r="E92" s="691"/>
    </row>
    <row r="93" spans="1:5" s="85" customFormat="1" ht="12" customHeight="1" thickBot="1">
      <c r="A93" s="373" t="s">
        <v>15</v>
      </c>
      <c r="B93" s="28" t="s">
        <v>484</v>
      </c>
      <c r="C93" s="361">
        <f>+C94+C95+C96+C97+C98+C111</f>
        <v>159991190</v>
      </c>
      <c r="D93" s="361">
        <f>+D94+D95+D96+D97+D98+D111</f>
        <v>-5110459</v>
      </c>
      <c r="E93" s="453">
        <f>+E94+E95+E96+E97+E98+E111</f>
        <v>154880731</v>
      </c>
    </row>
    <row r="94" spans="1:5" ht="12" customHeight="1">
      <c r="A94" s="407" t="s">
        <v>92</v>
      </c>
      <c r="B94" s="10" t="s">
        <v>46</v>
      </c>
      <c r="C94" s="460">
        <v>40551970</v>
      </c>
      <c r="D94" s="460">
        <v>2251163</v>
      </c>
      <c r="E94" s="542">
        <f aca="true" t="shared" si="4" ref="E94:E113">C94+D94</f>
        <v>42803133</v>
      </c>
    </row>
    <row r="95" spans="1:5" ht="12" customHeight="1">
      <c r="A95" s="400" t="s">
        <v>93</v>
      </c>
      <c r="B95" s="8" t="s">
        <v>163</v>
      </c>
      <c r="C95" s="363">
        <v>7262276</v>
      </c>
      <c r="D95" s="363">
        <v>940410</v>
      </c>
      <c r="E95" s="543">
        <f t="shared" si="4"/>
        <v>8202686</v>
      </c>
    </row>
    <row r="96" spans="1:5" ht="12" customHeight="1">
      <c r="A96" s="400" t="s">
        <v>94</v>
      </c>
      <c r="B96" s="8" t="s">
        <v>129</v>
      </c>
      <c r="C96" s="365">
        <v>65436944</v>
      </c>
      <c r="D96" s="363">
        <v>-6129528</v>
      </c>
      <c r="E96" s="544">
        <f t="shared" si="4"/>
        <v>59307416</v>
      </c>
    </row>
    <row r="97" spans="1:5" ht="12" customHeight="1">
      <c r="A97" s="400" t="s">
        <v>95</v>
      </c>
      <c r="B97" s="11" t="s">
        <v>164</v>
      </c>
      <c r="C97" s="365">
        <v>10680000</v>
      </c>
      <c r="D97" s="548">
        <v>-1976052</v>
      </c>
      <c r="E97" s="544">
        <f t="shared" si="4"/>
        <v>8703948</v>
      </c>
    </row>
    <row r="98" spans="1:5" ht="12" customHeight="1">
      <c r="A98" s="400" t="s">
        <v>106</v>
      </c>
      <c r="B98" s="19" t="s">
        <v>165</v>
      </c>
      <c r="C98" s="365">
        <v>33560000</v>
      </c>
      <c r="D98" s="548">
        <v>2303548</v>
      </c>
      <c r="E98" s="544">
        <f t="shared" si="4"/>
        <v>35863548</v>
      </c>
    </row>
    <row r="99" spans="1:5" ht="12" customHeight="1">
      <c r="A99" s="400" t="s">
        <v>96</v>
      </c>
      <c r="B99" s="8" t="s">
        <v>481</v>
      </c>
      <c r="C99" s="365"/>
      <c r="D99" s="548">
        <v>977678</v>
      </c>
      <c r="E99" s="544">
        <f t="shared" si="4"/>
        <v>977678</v>
      </c>
    </row>
    <row r="100" spans="1:5" ht="12" customHeight="1">
      <c r="A100" s="400" t="s">
        <v>97</v>
      </c>
      <c r="B100" s="125" t="s">
        <v>415</v>
      </c>
      <c r="C100" s="365"/>
      <c r="D100" s="548"/>
      <c r="E100" s="544">
        <f t="shared" si="4"/>
        <v>0</v>
      </c>
    </row>
    <row r="101" spans="1:5" ht="12" customHeight="1">
      <c r="A101" s="400" t="s">
        <v>107</v>
      </c>
      <c r="B101" s="125" t="s">
        <v>414</v>
      </c>
      <c r="C101" s="365"/>
      <c r="D101" s="548"/>
      <c r="E101" s="544">
        <f t="shared" si="4"/>
        <v>0</v>
      </c>
    </row>
    <row r="102" spans="1:5" ht="12" customHeight="1">
      <c r="A102" s="400" t="s">
        <v>108</v>
      </c>
      <c r="B102" s="125" t="s">
        <v>325</v>
      </c>
      <c r="C102" s="365"/>
      <c r="D102" s="548"/>
      <c r="E102" s="544">
        <f t="shared" si="4"/>
        <v>0</v>
      </c>
    </row>
    <row r="103" spans="1:5" ht="12" customHeight="1">
      <c r="A103" s="400" t="s">
        <v>109</v>
      </c>
      <c r="B103" s="126" t="s">
        <v>326</v>
      </c>
      <c r="C103" s="365"/>
      <c r="D103" s="548"/>
      <c r="E103" s="544">
        <f t="shared" si="4"/>
        <v>0</v>
      </c>
    </row>
    <row r="104" spans="1:5" ht="12" customHeight="1">
      <c r="A104" s="400" t="s">
        <v>110</v>
      </c>
      <c r="B104" s="126" t="s">
        <v>327</v>
      </c>
      <c r="C104" s="365"/>
      <c r="D104" s="548"/>
      <c r="E104" s="544">
        <f t="shared" si="4"/>
        <v>0</v>
      </c>
    </row>
    <row r="105" spans="1:5" ht="12" customHeight="1">
      <c r="A105" s="400" t="s">
        <v>112</v>
      </c>
      <c r="B105" s="125" t="s">
        <v>328</v>
      </c>
      <c r="C105" s="365">
        <v>2080000</v>
      </c>
      <c r="D105" s="548">
        <v>150612</v>
      </c>
      <c r="E105" s="544">
        <f t="shared" si="4"/>
        <v>2230612</v>
      </c>
    </row>
    <row r="106" spans="1:5" ht="12" customHeight="1">
      <c r="A106" s="400" t="s">
        <v>166</v>
      </c>
      <c r="B106" s="125" t="s">
        <v>329</v>
      </c>
      <c r="C106" s="365"/>
      <c r="D106" s="548"/>
      <c r="E106" s="544">
        <f t="shared" si="4"/>
        <v>0</v>
      </c>
    </row>
    <row r="107" spans="1:5" ht="12" customHeight="1">
      <c r="A107" s="400" t="s">
        <v>323</v>
      </c>
      <c r="B107" s="126" t="s">
        <v>330</v>
      </c>
      <c r="C107" s="363"/>
      <c r="D107" s="548"/>
      <c r="E107" s="544">
        <f t="shared" si="4"/>
        <v>0</v>
      </c>
    </row>
    <row r="108" spans="1:5" ht="12" customHeight="1">
      <c r="A108" s="408" t="s">
        <v>324</v>
      </c>
      <c r="B108" s="127" t="s">
        <v>331</v>
      </c>
      <c r="C108" s="365"/>
      <c r="D108" s="548"/>
      <c r="E108" s="544">
        <f t="shared" si="4"/>
        <v>0</v>
      </c>
    </row>
    <row r="109" spans="1:5" ht="12" customHeight="1">
      <c r="A109" s="400" t="s">
        <v>412</v>
      </c>
      <c r="B109" s="127" t="s">
        <v>332</v>
      </c>
      <c r="C109" s="365"/>
      <c r="D109" s="548"/>
      <c r="E109" s="544">
        <f t="shared" si="4"/>
        <v>0</v>
      </c>
    </row>
    <row r="110" spans="1:5" ht="12" customHeight="1">
      <c r="A110" s="400" t="s">
        <v>413</v>
      </c>
      <c r="B110" s="126" t="s">
        <v>333</v>
      </c>
      <c r="C110" s="363">
        <v>31480000</v>
      </c>
      <c r="D110" s="547">
        <v>1175258</v>
      </c>
      <c r="E110" s="543">
        <f t="shared" si="4"/>
        <v>32655258</v>
      </c>
    </row>
    <row r="111" spans="1:5" ht="12" customHeight="1">
      <c r="A111" s="400" t="s">
        <v>417</v>
      </c>
      <c r="B111" s="11" t="s">
        <v>47</v>
      </c>
      <c r="C111" s="363">
        <v>2500000</v>
      </c>
      <c r="D111" s="547">
        <v>-2500000</v>
      </c>
      <c r="E111" s="543">
        <f t="shared" si="4"/>
        <v>0</v>
      </c>
    </row>
    <row r="112" spans="1:5" ht="12" customHeight="1">
      <c r="A112" s="401" t="s">
        <v>418</v>
      </c>
      <c r="B112" s="8" t="s">
        <v>482</v>
      </c>
      <c r="C112" s="365">
        <v>2500000</v>
      </c>
      <c r="D112" s="548">
        <v>-2500000</v>
      </c>
      <c r="E112" s="544">
        <f t="shared" si="4"/>
        <v>0</v>
      </c>
    </row>
    <row r="113" spans="1:5" ht="12" customHeight="1" thickBot="1">
      <c r="A113" s="409" t="s">
        <v>419</v>
      </c>
      <c r="B113" s="128" t="s">
        <v>483</v>
      </c>
      <c r="C113" s="461"/>
      <c r="D113" s="697"/>
      <c r="E113" s="545">
        <f t="shared" si="4"/>
        <v>0</v>
      </c>
    </row>
    <row r="114" spans="1:5" ht="12" customHeight="1" thickBot="1">
      <c r="A114" s="31" t="s">
        <v>16</v>
      </c>
      <c r="B114" s="27" t="s">
        <v>334</v>
      </c>
      <c r="C114" s="362">
        <f>+C115+C117+C119</f>
        <v>5751449</v>
      </c>
      <c r="D114" s="549">
        <f>+D115+D117+D119</f>
        <v>220254457</v>
      </c>
      <c r="E114" s="236">
        <f>+E115+E117+E119</f>
        <v>226005906</v>
      </c>
    </row>
    <row r="115" spans="1:5" ht="12" customHeight="1">
      <c r="A115" s="399" t="s">
        <v>98</v>
      </c>
      <c r="B115" s="8" t="s">
        <v>204</v>
      </c>
      <c r="C115" s="364">
        <v>4481449</v>
      </c>
      <c r="D115" s="546">
        <v>176406159</v>
      </c>
      <c r="E115" s="537">
        <f aca="true" t="shared" si="5" ref="E115:E127">C115+D115</f>
        <v>180887608</v>
      </c>
    </row>
    <row r="116" spans="1:5" ht="12" customHeight="1">
      <c r="A116" s="399" t="s">
        <v>99</v>
      </c>
      <c r="B116" s="12" t="s">
        <v>338</v>
      </c>
      <c r="C116" s="364"/>
      <c r="D116" s="546">
        <v>160348571</v>
      </c>
      <c r="E116" s="537">
        <f t="shared" si="5"/>
        <v>160348571</v>
      </c>
    </row>
    <row r="117" spans="1:5" ht="12" customHeight="1">
      <c r="A117" s="399" t="s">
        <v>100</v>
      </c>
      <c r="B117" s="12" t="s">
        <v>167</v>
      </c>
      <c r="C117" s="363">
        <v>1270000</v>
      </c>
      <c r="D117" s="547">
        <v>40248298</v>
      </c>
      <c r="E117" s="543">
        <f t="shared" si="5"/>
        <v>41518298</v>
      </c>
    </row>
    <row r="118" spans="1:5" ht="12" customHeight="1">
      <c r="A118" s="399" t="s">
        <v>101</v>
      </c>
      <c r="B118" s="12" t="s">
        <v>339</v>
      </c>
      <c r="C118" s="363"/>
      <c r="D118" s="547"/>
      <c r="E118" s="543">
        <f t="shared" si="5"/>
        <v>0</v>
      </c>
    </row>
    <row r="119" spans="1:5" ht="12" customHeight="1">
      <c r="A119" s="399" t="s">
        <v>102</v>
      </c>
      <c r="B119" s="266" t="s">
        <v>206</v>
      </c>
      <c r="C119" s="363"/>
      <c r="D119" s="547">
        <v>3600000</v>
      </c>
      <c r="E119" s="543">
        <f t="shared" si="5"/>
        <v>3600000</v>
      </c>
    </row>
    <row r="120" spans="1:5" ht="12" customHeight="1">
      <c r="A120" s="399" t="s">
        <v>111</v>
      </c>
      <c r="B120" s="265" t="s">
        <v>403</v>
      </c>
      <c r="C120" s="363"/>
      <c r="D120" s="547"/>
      <c r="E120" s="543">
        <f t="shared" si="5"/>
        <v>0</v>
      </c>
    </row>
    <row r="121" spans="1:5" ht="12" customHeight="1">
      <c r="A121" s="399" t="s">
        <v>113</v>
      </c>
      <c r="B121" s="376" t="s">
        <v>344</v>
      </c>
      <c r="C121" s="363"/>
      <c r="D121" s="547"/>
      <c r="E121" s="543">
        <f t="shared" si="5"/>
        <v>0</v>
      </c>
    </row>
    <row r="122" spans="1:5" ht="12" customHeight="1">
      <c r="A122" s="399" t="s">
        <v>168</v>
      </c>
      <c r="B122" s="126" t="s">
        <v>327</v>
      </c>
      <c r="C122" s="363"/>
      <c r="D122" s="547"/>
      <c r="E122" s="543">
        <f t="shared" si="5"/>
        <v>0</v>
      </c>
    </row>
    <row r="123" spans="1:5" ht="12" customHeight="1">
      <c r="A123" s="399" t="s">
        <v>169</v>
      </c>
      <c r="B123" s="126" t="s">
        <v>343</v>
      </c>
      <c r="C123" s="363"/>
      <c r="D123" s="547"/>
      <c r="E123" s="543">
        <f t="shared" si="5"/>
        <v>0</v>
      </c>
    </row>
    <row r="124" spans="1:5" ht="12" customHeight="1">
      <c r="A124" s="399" t="s">
        <v>170</v>
      </c>
      <c r="B124" s="126" t="s">
        <v>342</v>
      </c>
      <c r="C124" s="363"/>
      <c r="D124" s="547"/>
      <c r="E124" s="543">
        <f t="shared" si="5"/>
        <v>0</v>
      </c>
    </row>
    <row r="125" spans="1:5" ht="12" customHeight="1">
      <c r="A125" s="399" t="s">
        <v>335</v>
      </c>
      <c r="B125" s="126" t="s">
        <v>330</v>
      </c>
      <c r="C125" s="363"/>
      <c r="D125" s="547"/>
      <c r="E125" s="543">
        <f t="shared" si="5"/>
        <v>0</v>
      </c>
    </row>
    <row r="126" spans="1:5" ht="12" customHeight="1">
      <c r="A126" s="399" t="s">
        <v>336</v>
      </c>
      <c r="B126" s="126" t="s">
        <v>341</v>
      </c>
      <c r="C126" s="363"/>
      <c r="D126" s="547">
        <v>3600000</v>
      </c>
      <c r="E126" s="543">
        <f t="shared" si="5"/>
        <v>3600000</v>
      </c>
    </row>
    <row r="127" spans="1:5" ht="12" customHeight="1" thickBot="1">
      <c r="A127" s="408" t="s">
        <v>337</v>
      </c>
      <c r="B127" s="126" t="s">
        <v>340</v>
      </c>
      <c r="C127" s="365"/>
      <c r="D127" s="548"/>
      <c r="E127" s="544">
        <f t="shared" si="5"/>
        <v>0</v>
      </c>
    </row>
    <row r="128" spans="1:5" ht="12" customHeight="1" thickBot="1">
      <c r="A128" s="31" t="s">
        <v>17</v>
      </c>
      <c r="B128" s="110" t="s">
        <v>422</v>
      </c>
      <c r="C128" s="362">
        <f>+C93+C114</f>
        <v>165742639</v>
      </c>
      <c r="D128" s="549">
        <f>+D93+D114</f>
        <v>215143998</v>
      </c>
      <c r="E128" s="236">
        <f>+E93+E114</f>
        <v>380886637</v>
      </c>
    </row>
    <row r="129" spans="1:5" ht="12" customHeight="1" thickBot="1">
      <c r="A129" s="31" t="s">
        <v>18</v>
      </c>
      <c r="B129" s="110" t="s">
        <v>423</v>
      </c>
      <c r="C129" s="362">
        <f>+C130+C131+C132</f>
        <v>0</v>
      </c>
      <c r="D129" s="549">
        <f>+D130+D131+D132</f>
        <v>0</v>
      </c>
      <c r="E129" s="236">
        <f>+E130+E131+E132</f>
        <v>0</v>
      </c>
    </row>
    <row r="130" spans="1:5" s="85" customFormat="1" ht="12" customHeight="1">
      <c r="A130" s="399" t="s">
        <v>239</v>
      </c>
      <c r="B130" s="9" t="s">
        <v>487</v>
      </c>
      <c r="C130" s="363"/>
      <c r="D130" s="547"/>
      <c r="E130" s="543">
        <f>C130+D130</f>
        <v>0</v>
      </c>
    </row>
    <row r="131" spans="1:5" ht="12" customHeight="1">
      <c r="A131" s="399" t="s">
        <v>240</v>
      </c>
      <c r="B131" s="9" t="s">
        <v>431</v>
      </c>
      <c r="C131" s="363"/>
      <c r="D131" s="547"/>
      <c r="E131" s="543">
        <f>C131+D131</f>
        <v>0</v>
      </c>
    </row>
    <row r="132" spans="1:5" ht="12" customHeight="1" thickBot="1">
      <c r="A132" s="408" t="s">
        <v>241</v>
      </c>
      <c r="B132" s="7" t="s">
        <v>486</v>
      </c>
      <c r="C132" s="363"/>
      <c r="D132" s="547"/>
      <c r="E132" s="543">
        <f>C132+D132</f>
        <v>0</v>
      </c>
    </row>
    <row r="133" spans="1:5" ht="12" customHeight="1" thickBot="1">
      <c r="A133" s="31" t="s">
        <v>19</v>
      </c>
      <c r="B133" s="110" t="s">
        <v>424</v>
      </c>
      <c r="C133" s="362">
        <f>+C134+C135+C136+C137+C138+C139</f>
        <v>0</v>
      </c>
      <c r="D133" s="549">
        <f>+D134+D135+D136+D137+D138+D139</f>
        <v>75000000</v>
      </c>
      <c r="E133" s="236">
        <f>+E134+E135+E136+E137+E138+E139</f>
        <v>75000000</v>
      </c>
    </row>
    <row r="134" spans="1:5" ht="12" customHeight="1">
      <c r="A134" s="399" t="s">
        <v>85</v>
      </c>
      <c r="B134" s="9" t="s">
        <v>433</v>
      </c>
      <c r="C134" s="363"/>
      <c r="D134" s="547">
        <v>75000000</v>
      </c>
      <c r="E134" s="543">
        <f aca="true" t="shared" si="6" ref="E134:E139">C134+D134</f>
        <v>75000000</v>
      </c>
    </row>
    <row r="135" spans="1:5" ht="12" customHeight="1">
      <c r="A135" s="399" t="s">
        <v>86</v>
      </c>
      <c r="B135" s="9" t="s">
        <v>425</v>
      </c>
      <c r="C135" s="363"/>
      <c r="D135" s="547"/>
      <c r="E135" s="543">
        <f t="shared" si="6"/>
        <v>0</v>
      </c>
    </row>
    <row r="136" spans="1:5" ht="12" customHeight="1">
      <c r="A136" s="399" t="s">
        <v>87</v>
      </c>
      <c r="B136" s="9" t="s">
        <v>426</v>
      </c>
      <c r="C136" s="363"/>
      <c r="D136" s="547"/>
      <c r="E136" s="543">
        <f t="shared" si="6"/>
        <v>0</v>
      </c>
    </row>
    <row r="137" spans="1:5" ht="12" customHeight="1">
      <c r="A137" s="399" t="s">
        <v>155</v>
      </c>
      <c r="B137" s="9" t="s">
        <v>485</v>
      </c>
      <c r="C137" s="363"/>
      <c r="D137" s="547"/>
      <c r="E137" s="543">
        <f t="shared" si="6"/>
        <v>0</v>
      </c>
    </row>
    <row r="138" spans="1:5" ht="12" customHeight="1">
      <c r="A138" s="399" t="s">
        <v>156</v>
      </c>
      <c r="B138" s="9" t="s">
        <v>428</v>
      </c>
      <c r="C138" s="363"/>
      <c r="D138" s="547"/>
      <c r="E138" s="543">
        <f t="shared" si="6"/>
        <v>0</v>
      </c>
    </row>
    <row r="139" spans="1:5" s="85" customFormat="1" ht="12" customHeight="1" thickBot="1">
      <c r="A139" s="408" t="s">
        <v>157</v>
      </c>
      <c r="B139" s="7" t="s">
        <v>429</v>
      </c>
      <c r="C139" s="363"/>
      <c r="D139" s="547"/>
      <c r="E139" s="543">
        <f t="shared" si="6"/>
        <v>0</v>
      </c>
    </row>
    <row r="140" spans="1:11" ht="12" customHeight="1" thickBot="1">
      <c r="A140" s="31" t="s">
        <v>20</v>
      </c>
      <c r="B140" s="110" t="s">
        <v>512</v>
      </c>
      <c r="C140" s="369">
        <f>+C141+C142+C144+C145+C143</f>
        <v>135698133</v>
      </c>
      <c r="D140" s="550">
        <f>+D141+D142+D144+D145+D143</f>
        <v>-553390</v>
      </c>
      <c r="E140" s="411">
        <f>+E141+E142+E144+E145+E143</f>
        <v>135144743</v>
      </c>
      <c r="K140" s="220"/>
    </row>
    <row r="141" spans="1:5" ht="12.75">
      <c r="A141" s="399" t="s">
        <v>88</v>
      </c>
      <c r="B141" s="9" t="s">
        <v>345</v>
      </c>
      <c r="C141" s="363"/>
      <c r="D141" s="547"/>
      <c r="E141" s="543">
        <f>C141+D141</f>
        <v>0</v>
      </c>
    </row>
    <row r="142" spans="1:5" ht="12" customHeight="1">
      <c r="A142" s="399" t="s">
        <v>89</v>
      </c>
      <c r="B142" s="9" t="s">
        <v>346</v>
      </c>
      <c r="C142" s="363"/>
      <c r="D142" s="547">
        <v>3277299</v>
      </c>
      <c r="E142" s="543">
        <f>C142+D142</f>
        <v>3277299</v>
      </c>
    </row>
    <row r="143" spans="1:5" ht="12" customHeight="1">
      <c r="A143" s="399" t="s">
        <v>259</v>
      </c>
      <c r="B143" s="9" t="s">
        <v>511</v>
      </c>
      <c r="C143" s="363">
        <v>135698133</v>
      </c>
      <c r="D143" s="547">
        <v>-3830689</v>
      </c>
      <c r="E143" s="543">
        <f>C143+D143</f>
        <v>131867444</v>
      </c>
    </row>
    <row r="144" spans="1:5" s="85" customFormat="1" ht="12" customHeight="1">
      <c r="A144" s="399" t="s">
        <v>260</v>
      </c>
      <c r="B144" s="9" t="s">
        <v>438</v>
      </c>
      <c r="C144" s="363"/>
      <c r="D144" s="547"/>
      <c r="E144" s="543">
        <f>C144+D144</f>
        <v>0</v>
      </c>
    </row>
    <row r="145" spans="1:5" s="85" customFormat="1" ht="12" customHeight="1" thickBot="1">
      <c r="A145" s="408" t="s">
        <v>261</v>
      </c>
      <c r="B145" s="7" t="s">
        <v>365</v>
      </c>
      <c r="C145" s="363"/>
      <c r="D145" s="547"/>
      <c r="E145" s="543">
        <f>C145+D145</f>
        <v>0</v>
      </c>
    </row>
    <row r="146" spans="1:5" s="85" customFormat="1" ht="12" customHeight="1" thickBot="1">
      <c r="A146" s="31" t="s">
        <v>21</v>
      </c>
      <c r="B146" s="110" t="s">
        <v>439</v>
      </c>
      <c r="C146" s="463">
        <f>+C147+C148+C149+C150+C151</f>
        <v>0</v>
      </c>
      <c r="D146" s="551">
        <f>+D147+D148+D149+D150+D151</f>
        <v>0</v>
      </c>
      <c r="E146" s="457">
        <f>+E147+E148+E149+E150+E151</f>
        <v>0</v>
      </c>
    </row>
    <row r="147" spans="1:5" s="85" customFormat="1" ht="12" customHeight="1">
      <c r="A147" s="399" t="s">
        <v>90</v>
      </c>
      <c r="B147" s="9" t="s">
        <v>434</v>
      </c>
      <c r="C147" s="363"/>
      <c r="D147" s="547"/>
      <c r="E147" s="543">
        <f aca="true" t="shared" si="7" ref="E147:E153">C147+D147</f>
        <v>0</v>
      </c>
    </row>
    <row r="148" spans="1:5" s="85" customFormat="1" ht="12" customHeight="1">
      <c r="A148" s="399" t="s">
        <v>91</v>
      </c>
      <c r="B148" s="9" t="s">
        <v>441</v>
      </c>
      <c r="C148" s="363"/>
      <c r="D148" s="547"/>
      <c r="E148" s="543">
        <f t="shared" si="7"/>
        <v>0</v>
      </c>
    </row>
    <row r="149" spans="1:5" s="85" customFormat="1" ht="12" customHeight="1">
      <c r="A149" s="399" t="s">
        <v>271</v>
      </c>
      <c r="B149" s="9" t="s">
        <v>436</v>
      </c>
      <c r="C149" s="363"/>
      <c r="D149" s="547"/>
      <c r="E149" s="543">
        <f t="shared" si="7"/>
        <v>0</v>
      </c>
    </row>
    <row r="150" spans="1:5" s="85" customFormat="1" ht="12" customHeight="1">
      <c r="A150" s="399" t="s">
        <v>272</v>
      </c>
      <c r="B150" s="9" t="s">
        <v>488</v>
      </c>
      <c r="C150" s="363"/>
      <c r="D150" s="547"/>
      <c r="E150" s="543">
        <f t="shared" si="7"/>
        <v>0</v>
      </c>
    </row>
    <row r="151" spans="1:5" ht="12.75" customHeight="1" thickBot="1">
      <c r="A151" s="408" t="s">
        <v>440</v>
      </c>
      <c r="B151" s="7" t="s">
        <v>443</v>
      </c>
      <c r="C151" s="365"/>
      <c r="D151" s="548"/>
      <c r="E151" s="544">
        <f t="shared" si="7"/>
        <v>0</v>
      </c>
    </row>
    <row r="152" spans="1:5" ht="12.75" customHeight="1" thickBot="1">
      <c r="A152" s="452" t="s">
        <v>22</v>
      </c>
      <c r="B152" s="110" t="s">
        <v>444</v>
      </c>
      <c r="C152" s="464"/>
      <c r="D152" s="552"/>
      <c r="E152" s="457">
        <f t="shared" si="7"/>
        <v>0</v>
      </c>
    </row>
    <row r="153" spans="1:5" ht="12.75" customHeight="1" thickBot="1">
      <c r="A153" s="452" t="s">
        <v>23</v>
      </c>
      <c r="B153" s="110" t="s">
        <v>445</v>
      </c>
      <c r="C153" s="464"/>
      <c r="D153" s="552"/>
      <c r="E153" s="457">
        <f t="shared" si="7"/>
        <v>0</v>
      </c>
    </row>
    <row r="154" spans="1:5" ht="12" customHeight="1" thickBot="1">
      <c r="A154" s="31" t="s">
        <v>24</v>
      </c>
      <c r="B154" s="110" t="s">
        <v>447</v>
      </c>
      <c r="C154" s="465">
        <f>+C129+C133+C140+C146+C152+C153</f>
        <v>135698133</v>
      </c>
      <c r="D154" s="554">
        <f>+D129+D133+D140+D146+D152+D153</f>
        <v>74446610</v>
      </c>
      <c r="E154" s="459">
        <f>+E129+E133+E140+E146+E152+E153</f>
        <v>210144743</v>
      </c>
    </row>
    <row r="155" spans="1:5" ht="15" customHeight="1" thickBot="1">
      <c r="A155" s="410" t="s">
        <v>25</v>
      </c>
      <c r="B155" s="347" t="s">
        <v>446</v>
      </c>
      <c r="C155" s="465">
        <f>+C128+C154</f>
        <v>301440772</v>
      </c>
      <c r="D155" s="554">
        <f>+D128+D154</f>
        <v>289590608</v>
      </c>
      <c r="E155" s="459">
        <f>+E128+E154</f>
        <v>591031380</v>
      </c>
    </row>
    <row r="156" spans="4:5" ht="13.5" thickBot="1">
      <c r="D156" s="357"/>
      <c r="E156" s="357"/>
    </row>
    <row r="157" spans="1:5" ht="15" customHeight="1" thickBot="1">
      <c r="A157" s="218" t="s">
        <v>489</v>
      </c>
      <c r="B157" s="219"/>
      <c r="C157" s="698">
        <v>15</v>
      </c>
      <c r="D157" s="698">
        <v>0</v>
      </c>
      <c r="E157" s="699">
        <f>C157+D157</f>
        <v>15</v>
      </c>
    </row>
    <row r="158" spans="1:5" ht="14.25" customHeight="1" thickBot="1">
      <c r="A158" s="218" t="s">
        <v>182</v>
      </c>
      <c r="B158" s="219"/>
      <c r="C158" s="698">
        <v>15</v>
      </c>
      <c r="D158" s="698">
        <v>-5</v>
      </c>
      <c r="E158" s="699">
        <f>C158+D158</f>
        <v>10</v>
      </c>
    </row>
    <row r="161" spans="1:4" ht="12.75">
      <c r="A161" s="730" t="s">
        <v>632</v>
      </c>
      <c r="B161" s="731"/>
      <c r="C161" s="731"/>
      <c r="D161" s="731"/>
    </row>
  </sheetData>
  <sheetProtection formatCells="0"/>
  <mergeCells count="5">
    <mergeCell ref="B2:D2"/>
    <mergeCell ref="B3:D3"/>
    <mergeCell ref="A7:E7"/>
    <mergeCell ref="A92:E92"/>
    <mergeCell ref="A161:D16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F8" sqref="F8"/>
    </sheetView>
  </sheetViews>
  <sheetFormatPr defaultColWidth="9.00390625" defaultRowHeight="12.75"/>
  <cols>
    <col min="1" max="1" width="19.50390625" style="355" customWidth="1"/>
    <col min="2" max="2" width="72.00390625" style="356" customWidth="1"/>
    <col min="3" max="3" width="25.00390625" style="357" customWidth="1"/>
    <col min="4" max="16384" width="9.375" style="3" customWidth="1"/>
  </cols>
  <sheetData>
    <row r="1" spans="1:3" s="2" customFormat="1" ht="16.5" customHeight="1" thickBot="1">
      <c r="A1" s="195"/>
      <c r="B1" s="197"/>
      <c r="C1" s="513" t="s">
        <v>570</v>
      </c>
    </row>
    <row r="2" spans="1:3" s="81" customFormat="1" ht="21" customHeight="1">
      <c r="A2" s="371" t="s">
        <v>57</v>
      </c>
      <c r="B2" s="322" t="s">
        <v>201</v>
      </c>
      <c r="C2" s="324" t="s">
        <v>50</v>
      </c>
    </row>
    <row r="3" spans="1:3" s="81" customFormat="1" ht="16.5" thickBot="1">
      <c r="A3" s="198" t="s">
        <v>179</v>
      </c>
      <c r="B3" s="323" t="s">
        <v>404</v>
      </c>
      <c r="C3" s="451" t="s">
        <v>56</v>
      </c>
    </row>
    <row r="4" spans="1:3" s="82" customFormat="1" ht="15.75" customHeight="1" thickBot="1">
      <c r="A4" s="199"/>
      <c r="B4" s="199"/>
      <c r="C4" s="200" t="e">
        <f>#REF!</f>
        <v>#REF!</v>
      </c>
    </row>
    <row r="5" spans="1:3" ht="13.5" thickBot="1">
      <c r="A5" s="372" t="s">
        <v>181</v>
      </c>
      <c r="B5" s="201" t="s">
        <v>533</v>
      </c>
      <c r="C5" s="325" t="s">
        <v>51</v>
      </c>
    </row>
    <row r="6" spans="1:3" s="64" customFormat="1" ht="12.75" customHeight="1" thickBot="1">
      <c r="A6" s="170"/>
      <c r="B6" s="171" t="s">
        <v>467</v>
      </c>
      <c r="C6" s="172" t="s">
        <v>468</v>
      </c>
    </row>
    <row r="7" spans="1:3" s="64" customFormat="1" ht="15.75" customHeight="1" thickBot="1">
      <c r="A7" s="203"/>
      <c r="B7" s="204" t="s">
        <v>52</v>
      </c>
      <c r="C7" s="326"/>
    </row>
    <row r="8" spans="1:3" s="64" customFormat="1" ht="12" customHeight="1" thickBot="1">
      <c r="A8" s="31" t="s">
        <v>15</v>
      </c>
      <c r="B8" s="21" t="s">
        <v>223</v>
      </c>
      <c r="C8" s="269">
        <f>+C9+C10+C11+C12+C13+C14</f>
        <v>0</v>
      </c>
    </row>
    <row r="9" spans="1:3" s="83" customFormat="1" ht="12" customHeight="1">
      <c r="A9" s="399" t="s">
        <v>92</v>
      </c>
      <c r="B9" s="380" t="s">
        <v>224</v>
      </c>
      <c r="C9" s="524">
        <v>0</v>
      </c>
    </row>
    <row r="10" spans="1:3" s="84" customFormat="1" ht="12" customHeight="1">
      <c r="A10" s="400" t="s">
        <v>93</v>
      </c>
      <c r="B10" s="381" t="s">
        <v>225</v>
      </c>
      <c r="C10" s="271"/>
    </row>
    <row r="11" spans="1:3" s="84" customFormat="1" ht="12" customHeight="1">
      <c r="A11" s="400" t="s">
        <v>94</v>
      </c>
      <c r="B11" s="381" t="s">
        <v>521</v>
      </c>
      <c r="C11" s="271"/>
    </row>
    <row r="12" spans="1:3" s="84" customFormat="1" ht="12" customHeight="1">
      <c r="A12" s="400" t="s">
        <v>95</v>
      </c>
      <c r="B12" s="381" t="s">
        <v>227</v>
      </c>
      <c r="C12" s="271"/>
    </row>
    <row r="13" spans="1:3" s="84" customFormat="1" ht="12" customHeight="1">
      <c r="A13" s="400" t="s">
        <v>137</v>
      </c>
      <c r="B13" s="381" t="s">
        <v>476</v>
      </c>
      <c r="C13" s="271"/>
    </row>
    <row r="14" spans="1:3" s="83" customFormat="1" ht="12" customHeight="1" thickBot="1">
      <c r="A14" s="401" t="s">
        <v>96</v>
      </c>
      <c r="B14" s="382" t="s">
        <v>407</v>
      </c>
      <c r="C14" s="271"/>
    </row>
    <row r="15" spans="1:3" s="83" customFormat="1" ht="12" customHeight="1" thickBot="1">
      <c r="A15" s="31" t="s">
        <v>16</v>
      </c>
      <c r="B15" s="264" t="s">
        <v>228</v>
      </c>
      <c r="C15" s="269">
        <f>+C16+C17+C18+C19+C20</f>
        <v>0</v>
      </c>
    </row>
    <row r="16" spans="1:3" s="83" customFormat="1" ht="12" customHeight="1">
      <c r="A16" s="399" t="s">
        <v>98</v>
      </c>
      <c r="B16" s="380" t="s">
        <v>229</v>
      </c>
      <c r="C16" s="272"/>
    </row>
    <row r="17" spans="1:3" s="83" customFormat="1" ht="12" customHeight="1">
      <c r="A17" s="400" t="s">
        <v>99</v>
      </c>
      <c r="B17" s="381" t="s">
        <v>230</v>
      </c>
      <c r="C17" s="271"/>
    </row>
    <row r="18" spans="1:3" s="83" customFormat="1" ht="12" customHeight="1">
      <c r="A18" s="400" t="s">
        <v>100</v>
      </c>
      <c r="B18" s="381" t="s">
        <v>397</v>
      </c>
      <c r="C18" s="271"/>
    </row>
    <row r="19" spans="1:3" s="83" customFormat="1" ht="12" customHeight="1">
      <c r="A19" s="400" t="s">
        <v>101</v>
      </c>
      <c r="B19" s="381" t="s">
        <v>398</v>
      </c>
      <c r="C19" s="271"/>
    </row>
    <row r="20" spans="1:3" s="83" customFormat="1" ht="12" customHeight="1">
      <c r="A20" s="400" t="s">
        <v>102</v>
      </c>
      <c r="B20" s="381" t="s">
        <v>231</v>
      </c>
      <c r="C20" s="271"/>
    </row>
    <row r="21" spans="1:3" s="84" customFormat="1" ht="12" customHeight="1" thickBot="1">
      <c r="A21" s="401" t="s">
        <v>111</v>
      </c>
      <c r="B21" s="382" t="s">
        <v>232</v>
      </c>
      <c r="C21" s="273"/>
    </row>
    <row r="22" spans="1:3" s="84" customFormat="1" ht="12" customHeight="1" thickBot="1">
      <c r="A22" s="31" t="s">
        <v>17</v>
      </c>
      <c r="B22" s="21" t="s">
        <v>233</v>
      </c>
      <c r="C22" s="269">
        <f>+C23+C24+C25+C26+C27</f>
        <v>0</v>
      </c>
    </row>
    <row r="23" spans="1:3" s="84" customFormat="1" ht="12" customHeight="1">
      <c r="A23" s="399" t="s">
        <v>81</v>
      </c>
      <c r="B23" s="380" t="s">
        <v>234</v>
      </c>
      <c r="C23" s="272"/>
    </row>
    <row r="24" spans="1:3" s="83" customFormat="1" ht="12" customHeight="1">
      <c r="A24" s="400" t="s">
        <v>82</v>
      </c>
      <c r="B24" s="381" t="s">
        <v>235</v>
      </c>
      <c r="C24" s="271"/>
    </row>
    <row r="25" spans="1:3" s="84" customFormat="1" ht="12" customHeight="1">
      <c r="A25" s="400" t="s">
        <v>83</v>
      </c>
      <c r="B25" s="381" t="s">
        <v>399</v>
      </c>
      <c r="C25" s="271"/>
    </row>
    <row r="26" spans="1:3" s="84" customFormat="1" ht="12" customHeight="1">
      <c r="A26" s="400" t="s">
        <v>84</v>
      </c>
      <c r="B26" s="381" t="s">
        <v>400</v>
      </c>
      <c r="C26" s="271"/>
    </row>
    <row r="27" spans="1:3" s="84" customFormat="1" ht="12" customHeight="1">
      <c r="A27" s="400" t="s">
        <v>151</v>
      </c>
      <c r="B27" s="381" t="s">
        <v>236</v>
      </c>
      <c r="C27" s="271"/>
    </row>
    <row r="28" spans="1:3" s="84" customFormat="1" ht="12" customHeight="1" thickBot="1">
      <c r="A28" s="401" t="s">
        <v>152</v>
      </c>
      <c r="B28" s="382" t="s">
        <v>237</v>
      </c>
      <c r="C28" s="273"/>
    </row>
    <row r="29" spans="1:3" s="84" customFormat="1" ht="12" customHeight="1" thickBot="1">
      <c r="A29" s="31" t="s">
        <v>153</v>
      </c>
      <c r="B29" s="21" t="s">
        <v>238</v>
      </c>
      <c r="C29" s="275">
        <f>SUM(C30:C36)</f>
        <v>0</v>
      </c>
    </row>
    <row r="30" spans="1:3" s="84" customFormat="1" ht="12" customHeight="1">
      <c r="A30" s="399" t="s">
        <v>239</v>
      </c>
      <c r="B30" s="380" t="s">
        <v>526</v>
      </c>
      <c r="C30" s="272"/>
    </row>
    <row r="31" spans="1:3" s="84" customFormat="1" ht="12" customHeight="1">
      <c r="A31" s="400" t="s">
        <v>240</v>
      </c>
      <c r="B31" s="381" t="s">
        <v>527</v>
      </c>
      <c r="C31" s="271"/>
    </row>
    <row r="32" spans="1:3" s="84" customFormat="1" ht="12" customHeight="1">
      <c r="A32" s="400" t="s">
        <v>241</v>
      </c>
      <c r="B32" s="381" t="s">
        <v>528</v>
      </c>
      <c r="C32" s="271"/>
    </row>
    <row r="33" spans="1:3" s="84" customFormat="1" ht="12" customHeight="1">
      <c r="A33" s="400" t="s">
        <v>242</v>
      </c>
      <c r="B33" s="381" t="s">
        <v>529</v>
      </c>
      <c r="C33" s="271"/>
    </row>
    <row r="34" spans="1:3" s="84" customFormat="1" ht="12" customHeight="1">
      <c r="A34" s="400" t="s">
        <v>523</v>
      </c>
      <c r="B34" s="381" t="s">
        <v>243</v>
      </c>
      <c r="C34" s="271"/>
    </row>
    <row r="35" spans="1:3" s="84" customFormat="1" ht="12" customHeight="1">
      <c r="A35" s="400" t="s">
        <v>524</v>
      </c>
      <c r="B35" s="381" t="s">
        <v>244</v>
      </c>
      <c r="C35" s="271"/>
    </row>
    <row r="36" spans="1:3" s="84" customFormat="1" ht="12" customHeight="1" thickBot="1">
      <c r="A36" s="401" t="s">
        <v>525</v>
      </c>
      <c r="B36" s="382" t="s">
        <v>245</v>
      </c>
      <c r="C36" s="273"/>
    </row>
    <row r="37" spans="1:3" s="84" customFormat="1" ht="12" customHeight="1" thickBot="1">
      <c r="A37" s="31" t="s">
        <v>19</v>
      </c>
      <c r="B37" s="21" t="s">
        <v>408</v>
      </c>
      <c r="C37" s="269">
        <f>SUM(C38:C48)</f>
        <v>0</v>
      </c>
    </row>
    <row r="38" spans="1:3" s="84" customFormat="1" ht="12" customHeight="1">
      <c r="A38" s="399" t="s">
        <v>85</v>
      </c>
      <c r="B38" s="380" t="s">
        <v>248</v>
      </c>
      <c r="C38" s="272"/>
    </row>
    <row r="39" spans="1:3" s="84" customFormat="1" ht="12" customHeight="1">
      <c r="A39" s="400" t="s">
        <v>86</v>
      </c>
      <c r="B39" s="381" t="s">
        <v>249</v>
      </c>
      <c r="C39" s="271"/>
    </row>
    <row r="40" spans="1:3" s="84" customFormat="1" ht="12" customHeight="1">
      <c r="A40" s="400" t="s">
        <v>87</v>
      </c>
      <c r="B40" s="381" t="s">
        <v>250</v>
      </c>
      <c r="C40" s="271"/>
    </row>
    <row r="41" spans="1:3" s="84" customFormat="1" ht="12" customHeight="1">
      <c r="A41" s="400" t="s">
        <v>155</v>
      </c>
      <c r="B41" s="381" t="s">
        <v>251</v>
      </c>
      <c r="C41" s="271"/>
    </row>
    <row r="42" spans="1:3" s="84" customFormat="1" ht="12" customHeight="1">
      <c r="A42" s="400" t="s">
        <v>156</v>
      </c>
      <c r="B42" s="381" t="s">
        <v>252</v>
      </c>
      <c r="C42" s="271"/>
    </row>
    <row r="43" spans="1:3" s="84" customFormat="1" ht="12" customHeight="1">
      <c r="A43" s="400" t="s">
        <v>157</v>
      </c>
      <c r="B43" s="381" t="s">
        <v>253</v>
      </c>
      <c r="C43" s="271"/>
    </row>
    <row r="44" spans="1:3" s="84" customFormat="1" ht="12" customHeight="1">
      <c r="A44" s="400" t="s">
        <v>158</v>
      </c>
      <c r="B44" s="381" t="s">
        <v>254</v>
      </c>
      <c r="C44" s="271"/>
    </row>
    <row r="45" spans="1:3" s="84" customFormat="1" ht="12" customHeight="1">
      <c r="A45" s="400" t="s">
        <v>159</v>
      </c>
      <c r="B45" s="381" t="s">
        <v>532</v>
      </c>
      <c r="C45" s="271"/>
    </row>
    <row r="46" spans="1:3" s="84" customFormat="1" ht="12" customHeight="1">
      <c r="A46" s="400" t="s">
        <v>246</v>
      </c>
      <c r="B46" s="381" t="s">
        <v>256</v>
      </c>
      <c r="C46" s="274"/>
    </row>
    <row r="47" spans="1:3" s="84" customFormat="1" ht="12" customHeight="1">
      <c r="A47" s="401" t="s">
        <v>247</v>
      </c>
      <c r="B47" s="382" t="s">
        <v>410</v>
      </c>
      <c r="C47" s="368"/>
    </row>
    <row r="48" spans="1:3" s="84" customFormat="1" ht="12" customHeight="1" thickBot="1">
      <c r="A48" s="401" t="s">
        <v>409</v>
      </c>
      <c r="B48" s="382" t="s">
        <v>257</v>
      </c>
      <c r="C48" s="368"/>
    </row>
    <row r="49" spans="1:3" s="84" customFormat="1" ht="12" customHeight="1" thickBot="1">
      <c r="A49" s="31" t="s">
        <v>20</v>
      </c>
      <c r="B49" s="21" t="s">
        <v>258</v>
      </c>
      <c r="C49" s="269">
        <f>SUM(C50:C54)</f>
        <v>0</v>
      </c>
    </row>
    <row r="50" spans="1:3" s="84" customFormat="1" ht="12" customHeight="1">
      <c r="A50" s="399" t="s">
        <v>88</v>
      </c>
      <c r="B50" s="380" t="s">
        <v>262</v>
      </c>
      <c r="C50" s="424"/>
    </row>
    <row r="51" spans="1:3" s="84" customFormat="1" ht="12" customHeight="1">
      <c r="A51" s="400" t="s">
        <v>89</v>
      </c>
      <c r="B51" s="381" t="s">
        <v>263</v>
      </c>
      <c r="C51" s="274"/>
    </row>
    <row r="52" spans="1:3" s="84" customFormat="1" ht="12" customHeight="1">
      <c r="A52" s="400" t="s">
        <v>259</v>
      </c>
      <c r="B52" s="381" t="s">
        <v>264</v>
      </c>
      <c r="C52" s="274"/>
    </row>
    <row r="53" spans="1:3" s="84" customFormat="1" ht="12" customHeight="1">
      <c r="A53" s="400" t="s">
        <v>260</v>
      </c>
      <c r="B53" s="381" t="s">
        <v>265</v>
      </c>
      <c r="C53" s="274"/>
    </row>
    <row r="54" spans="1:3" s="84" customFormat="1" ht="12" customHeight="1" thickBot="1">
      <c r="A54" s="401" t="s">
        <v>261</v>
      </c>
      <c r="B54" s="382" t="s">
        <v>266</v>
      </c>
      <c r="C54" s="368"/>
    </row>
    <row r="55" spans="1:3" s="84" customFormat="1" ht="12" customHeight="1" thickBot="1">
      <c r="A55" s="31" t="s">
        <v>160</v>
      </c>
      <c r="B55" s="21" t="s">
        <v>267</v>
      </c>
      <c r="C55" s="269">
        <f>SUM(C56:C58)</f>
        <v>0</v>
      </c>
    </row>
    <row r="56" spans="1:3" s="84" customFormat="1" ht="12" customHeight="1">
      <c r="A56" s="399" t="s">
        <v>90</v>
      </c>
      <c r="B56" s="380" t="s">
        <v>268</v>
      </c>
      <c r="C56" s="272"/>
    </row>
    <row r="57" spans="1:3" s="84" customFormat="1" ht="12" customHeight="1">
      <c r="A57" s="400" t="s">
        <v>91</v>
      </c>
      <c r="B57" s="381" t="s">
        <v>401</v>
      </c>
      <c r="C57" s="271"/>
    </row>
    <row r="58" spans="1:3" s="84" customFormat="1" ht="12" customHeight="1">
      <c r="A58" s="400" t="s">
        <v>271</v>
      </c>
      <c r="B58" s="381" t="s">
        <v>269</v>
      </c>
      <c r="C58" s="271"/>
    </row>
    <row r="59" spans="1:3" s="84" customFormat="1" ht="12" customHeight="1" thickBot="1">
      <c r="A59" s="401" t="s">
        <v>272</v>
      </c>
      <c r="B59" s="382" t="s">
        <v>270</v>
      </c>
      <c r="C59" s="273"/>
    </row>
    <row r="60" spans="1:3" s="84" customFormat="1" ht="12" customHeight="1" thickBot="1">
      <c r="A60" s="31" t="s">
        <v>22</v>
      </c>
      <c r="B60" s="264" t="s">
        <v>273</v>
      </c>
      <c r="C60" s="269">
        <f>SUM(C61:C63)</f>
        <v>0</v>
      </c>
    </row>
    <row r="61" spans="1:3" s="84" customFormat="1" ht="12" customHeight="1">
      <c r="A61" s="399" t="s">
        <v>161</v>
      </c>
      <c r="B61" s="380" t="s">
        <v>275</v>
      </c>
      <c r="C61" s="274"/>
    </row>
    <row r="62" spans="1:3" s="84" customFormat="1" ht="12" customHeight="1">
      <c r="A62" s="400" t="s">
        <v>162</v>
      </c>
      <c r="B62" s="381" t="s">
        <v>402</v>
      </c>
      <c r="C62" s="274"/>
    </row>
    <row r="63" spans="1:3" s="84" customFormat="1" ht="12" customHeight="1">
      <c r="A63" s="400" t="s">
        <v>205</v>
      </c>
      <c r="B63" s="381" t="s">
        <v>276</v>
      </c>
      <c r="C63" s="274"/>
    </row>
    <row r="64" spans="1:3" s="84" customFormat="1" ht="12" customHeight="1" thickBot="1">
      <c r="A64" s="401" t="s">
        <v>274</v>
      </c>
      <c r="B64" s="382" t="s">
        <v>277</v>
      </c>
      <c r="C64" s="274"/>
    </row>
    <row r="65" spans="1:3" s="84" customFormat="1" ht="12" customHeight="1" thickBot="1">
      <c r="A65" s="31" t="s">
        <v>23</v>
      </c>
      <c r="B65" s="21" t="s">
        <v>278</v>
      </c>
      <c r="C65" s="275">
        <f>+C8+C15+C22+C29+C37+C49+C55+C60</f>
        <v>0</v>
      </c>
    </row>
    <row r="66" spans="1:3" s="84" customFormat="1" ht="12" customHeight="1" thickBot="1">
      <c r="A66" s="402" t="s">
        <v>369</v>
      </c>
      <c r="B66" s="264" t="s">
        <v>280</v>
      </c>
      <c r="C66" s="269">
        <f>SUM(C67:C69)</f>
        <v>0</v>
      </c>
    </row>
    <row r="67" spans="1:3" s="84" customFormat="1" ht="12" customHeight="1">
      <c r="A67" s="399" t="s">
        <v>311</v>
      </c>
      <c r="B67" s="380" t="s">
        <v>281</v>
      </c>
      <c r="C67" s="274"/>
    </row>
    <row r="68" spans="1:3" s="84" customFormat="1" ht="12" customHeight="1">
      <c r="A68" s="400" t="s">
        <v>320</v>
      </c>
      <c r="B68" s="381" t="s">
        <v>282</v>
      </c>
      <c r="C68" s="274"/>
    </row>
    <row r="69" spans="1:3" s="84" customFormat="1" ht="12" customHeight="1" thickBot="1">
      <c r="A69" s="401" t="s">
        <v>321</v>
      </c>
      <c r="B69" s="383" t="s">
        <v>283</v>
      </c>
      <c r="C69" s="274"/>
    </row>
    <row r="70" spans="1:3" s="84" customFormat="1" ht="12" customHeight="1" thickBot="1">
      <c r="A70" s="402" t="s">
        <v>284</v>
      </c>
      <c r="B70" s="264" t="s">
        <v>285</v>
      </c>
      <c r="C70" s="269">
        <f>SUM(C71:C74)</f>
        <v>0</v>
      </c>
    </row>
    <row r="71" spans="1:3" s="84" customFormat="1" ht="12" customHeight="1">
      <c r="A71" s="399" t="s">
        <v>138</v>
      </c>
      <c r="B71" s="380" t="s">
        <v>286</v>
      </c>
      <c r="C71" s="274"/>
    </row>
    <row r="72" spans="1:3" s="84" customFormat="1" ht="12" customHeight="1">
      <c r="A72" s="400" t="s">
        <v>139</v>
      </c>
      <c r="B72" s="381" t="s">
        <v>287</v>
      </c>
      <c r="C72" s="274"/>
    </row>
    <row r="73" spans="1:3" s="84" customFormat="1" ht="12" customHeight="1">
      <c r="A73" s="400" t="s">
        <v>312</v>
      </c>
      <c r="B73" s="381" t="s">
        <v>288</v>
      </c>
      <c r="C73" s="274"/>
    </row>
    <row r="74" spans="1:3" s="84" customFormat="1" ht="12" customHeight="1" thickBot="1">
      <c r="A74" s="401" t="s">
        <v>313</v>
      </c>
      <c r="B74" s="382" t="s">
        <v>289</v>
      </c>
      <c r="C74" s="274"/>
    </row>
    <row r="75" spans="1:3" s="84" customFormat="1" ht="12" customHeight="1" thickBot="1">
      <c r="A75" s="402" t="s">
        <v>290</v>
      </c>
      <c r="B75" s="264" t="s">
        <v>291</v>
      </c>
      <c r="C75" s="269">
        <f>SUM(C76:C77)</f>
        <v>0</v>
      </c>
    </row>
    <row r="76" spans="1:3" s="84" customFormat="1" ht="12" customHeight="1">
      <c r="A76" s="399" t="s">
        <v>314</v>
      </c>
      <c r="B76" s="380" t="s">
        <v>292</v>
      </c>
      <c r="C76" s="274"/>
    </row>
    <row r="77" spans="1:3" s="84" customFormat="1" ht="12" customHeight="1" thickBot="1">
      <c r="A77" s="401" t="s">
        <v>315</v>
      </c>
      <c r="B77" s="382" t="s">
        <v>293</v>
      </c>
      <c r="C77" s="274"/>
    </row>
    <row r="78" spans="1:3" s="83" customFormat="1" ht="12" customHeight="1" thickBot="1">
      <c r="A78" s="402" t="s">
        <v>294</v>
      </c>
      <c r="B78" s="264" t="s">
        <v>295</v>
      </c>
      <c r="C78" s="269">
        <f>SUM(C79:C81)</f>
        <v>0</v>
      </c>
    </row>
    <row r="79" spans="1:3" s="84" customFormat="1" ht="12" customHeight="1">
      <c r="A79" s="399" t="s">
        <v>316</v>
      </c>
      <c r="B79" s="380" t="s">
        <v>296</v>
      </c>
      <c r="C79" s="274"/>
    </row>
    <row r="80" spans="1:3" s="84" customFormat="1" ht="12" customHeight="1">
      <c r="A80" s="400" t="s">
        <v>317</v>
      </c>
      <c r="B80" s="381" t="s">
        <v>297</v>
      </c>
      <c r="C80" s="274"/>
    </row>
    <row r="81" spans="1:3" s="84" customFormat="1" ht="12" customHeight="1" thickBot="1">
      <c r="A81" s="401" t="s">
        <v>318</v>
      </c>
      <c r="B81" s="382" t="s">
        <v>298</v>
      </c>
      <c r="C81" s="274"/>
    </row>
    <row r="82" spans="1:3" s="84" customFormat="1" ht="12" customHeight="1" thickBot="1">
      <c r="A82" s="402" t="s">
        <v>299</v>
      </c>
      <c r="B82" s="264" t="s">
        <v>319</v>
      </c>
      <c r="C82" s="269">
        <f>SUM(C83:C86)</f>
        <v>0</v>
      </c>
    </row>
    <row r="83" spans="1:3" s="84" customFormat="1" ht="12" customHeight="1">
      <c r="A83" s="403" t="s">
        <v>300</v>
      </c>
      <c r="B83" s="380" t="s">
        <v>301</v>
      </c>
      <c r="C83" s="274"/>
    </row>
    <row r="84" spans="1:3" s="84" customFormat="1" ht="12" customHeight="1">
      <c r="A84" s="404" t="s">
        <v>302</v>
      </c>
      <c r="B84" s="381" t="s">
        <v>303</v>
      </c>
      <c r="C84" s="274"/>
    </row>
    <row r="85" spans="1:3" s="84" customFormat="1" ht="12" customHeight="1">
      <c r="A85" s="404" t="s">
        <v>304</v>
      </c>
      <c r="B85" s="381" t="s">
        <v>305</v>
      </c>
      <c r="C85" s="274"/>
    </row>
    <row r="86" spans="1:3" s="83" customFormat="1" ht="12" customHeight="1" thickBot="1">
      <c r="A86" s="405" t="s">
        <v>306</v>
      </c>
      <c r="B86" s="382" t="s">
        <v>307</v>
      </c>
      <c r="C86" s="274"/>
    </row>
    <row r="87" spans="1:3" s="83" customFormat="1" ht="12" customHeight="1" thickBot="1">
      <c r="A87" s="402" t="s">
        <v>308</v>
      </c>
      <c r="B87" s="264" t="s">
        <v>449</v>
      </c>
      <c r="C87" s="425"/>
    </row>
    <row r="88" spans="1:3" s="83" customFormat="1" ht="12" customHeight="1" thickBot="1">
      <c r="A88" s="402" t="s">
        <v>477</v>
      </c>
      <c r="B88" s="264" t="s">
        <v>309</v>
      </c>
      <c r="C88" s="425"/>
    </row>
    <row r="89" spans="1:3" s="83" customFormat="1" ht="12" customHeight="1" thickBot="1">
      <c r="A89" s="402" t="s">
        <v>478</v>
      </c>
      <c r="B89" s="387" t="s">
        <v>452</v>
      </c>
      <c r="C89" s="275">
        <f>+C66+C70+C75+C78+C82+C88+C87</f>
        <v>0</v>
      </c>
    </row>
    <row r="90" spans="1:3" s="83" customFormat="1" ht="12" customHeight="1" thickBot="1">
      <c r="A90" s="406" t="s">
        <v>479</v>
      </c>
      <c r="B90" s="388" t="s">
        <v>480</v>
      </c>
      <c r="C90" s="525">
        <f>+C65+C89</f>
        <v>0</v>
      </c>
    </row>
    <row r="91" spans="1:3" s="84" customFormat="1" ht="15" customHeight="1" thickBot="1">
      <c r="A91" s="209"/>
      <c r="B91" s="210"/>
      <c r="C91" s="331"/>
    </row>
    <row r="92" spans="1:3" s="64" customFormat="1" ht="16.5" customHeight="1" thickBot="1">
      <c r="A92" s="213"/>
      <c r="B92" s="214" t="s">
        <v>53</v>
      </c>
      <c r="C92" s="333"/>
    </row>
    <row r="93" spans="1:3" s="85" customFormat="1" ht="12" customHeight="1" thickBot="1">
      <c r="A93" s="373" t="s">
        <v>15</v>
      </c>
      <c r="B93" s="28" t="s">
        <v>484</v>
      </c>
      <c r="C93" s="268">
        <f>+C94+C95+C96+C97+C98+C111</f>
        <v>0</v>
      </c>
    </row>
    <row r="94" spans="1:3" ht="12" customHeight="1">
      <c r="A94" s="407" t="s">
        <v>92</v>
      </c>
      <c r="B94" s="10" t="s">
        <v>46</v>
      </c>
      <c r="C94" s="527">
        <v>0</v>
      </c>
    </row>
    <row r="95" spans="1:3" ht="12" customHeight="1">
      <c r="A95" s="400" t="s">
        <v>93</v>
      </c>
      <c r="B95" s="8" t="s">
        <v>163</v>
      </c>
      <c r="C95" s="271"/>
    </row>
    <row r="96" spans="1:3" ht="12" customHeight="1">
      <c r="A96" s="400" t="s">
        <v>94</v>
      </c>
      <c r="B96" s="8" t="s">
        <v>129</v>
      </c>
      <c r="C96" s="273"/>
    </row>
    <row r="97" spans="1:3" ht="12" customHeight="1">
      <c r="A97" s="400" t="s">
        <v>95</v>
      </c>
      <c r="B97" s="11" t="s">
        <v>164</v>
      </c>
      <c r="C97" s="273"/>
    </row>
    <row r="98" spans="1:3" ht="12" customHeight="1">
      <c r="A98" s="400" t="s">
        <v>106</v>
      </c>
      <c r="B98" s="19" t="s">
        <v>165</v>
      </c>
      <c r="C98" s="273"/>
    </row>
    <row r="99" spans="1:3" ht="12" customHeight="1">
      <c r="A99" s="400" t="s">
        <v>96</v>
      </c>
      <c r="B99" s="8" t="s">
        <v>481</v>
      </c>
      <c r="C99" s="273"/>
    </row>
    <row r="100" spans="1:3" ht="12" customHeight="1">
      <c r="A100" s="400" t="s">
        <v>97</v>
      </c>
      <c r="B100" s="125" t="s">
        <v>415</v>
      </c>
      <c r="C100" s="273"/>
    </row>
    <row r="101" spans="1:3" ht="12" customHeight="1">
      <c r="A101" s="400" t="s">
        <v>107</v>
      </c>
      <c r="B101" s="125" t="s">
        <v>414</v>
      </c>
      <c r="C101" s="273"/>
    </row>
    <row r="102" spans="1:3" ht="12" customHeight="1">
      <c r="A102" s="400" t="s">
        <v>108</v>
      </c>
      <c r="B102" s="125" t="s">
        <v>325</v>
      </c>
      <c r="C102" s="273"/>
    </row>
    <row r="103" spans="1:3" ht="12" customHeight="1">
      <c r="A103" s="400" t="s">
        <v>109</v>
      </c>
      <c r="B103" s="126" t="s">
        <v>326</v>
      </c>
      <c r="C103" s="273"/>
    </row>
    <row r="104" spans="1:3" ht="12" customHeight="1">
      <c r="A104" s="400" t="s">
        <v>110</v>
      </c>
      <c r="B104" s="126" t="s">
        <v>327</v>
      </c>
      <c r="C104" s="273"/>
    </row>
    <row r="105" spans="1:3" ht="12" customHeight="1">
      <c r="A105" s="400" t="s">
        <v>112</v>
      </c>
      <c r="B105" s="125" t="s">
        <v>328</v>
      </c>
      <c r="C105" s="273"/>
    </row>
    <row r="106" spans="1:3" ht="12" customHeight="1">
      <c r="A106" s="400" t="s">
        <v>166</v>
      </c>
      <c r="B106" s="125" t="s">
        <v>329</v>
      </c>
      <c r="C106" s="273"/>
    </row>
    <row r="107" spans="1:3" ht="12" customHeight="1">
      <c r="A107" s="400" t="s">
        <v>323</v>
      </c>
      <c r="B107" s="126" t="s">
        <v>330</v>
      </c>
      <c r="C107" s="273"/>
    </row>
    <row r="108" spans="1:3" ht="12" customHeight="1">
      <c r="A108" s="408" t="s">
        <v>324</v>
      </c>
      <c r="B108" s="127" t="s">
        <v>331</v>
      </c>
      <c r="C108" s="273"/>
    </row>
    <row r="109" spans="1:3" ht="12" customHeight="1">
      <c r="A109" s="400" t="s">
        <v>412</v>
      </c>
      <c r="B109" s="127" t="s">
        <v>332</v>
      </c>
      <c r="C109" s="273"/>
    </row>
    <row r="110" spans="1:3" ht="12" customHeight="1">
      <c r="A110" s="400" t="s">
        <v>413</v>
      </c>
      <c r="B110" s="126" t="s">
        <v>333</v>
      </c>
      <c r="C110" s="271"/>
    </row>
    <row r="111" spans="1:3" ht="12" customHeight="1">
      <c r="A111" s="400" t="s">
        <v>417</v>
      </c>
      <c r="B111" s="11" t="s">
        <v>47</v>
      </c>
      <c r="C111" s="271"/>
    </row>
    <row r="112" spans="1:3" ht="12" customHeight="1">
      <c r="A112" s="401" t="s">
        <v>418</v>
      </c>
      <c r="B112" s="8" t="s">
        <v>482</v>
      </c>
      <c r="C112" s="273"/>
    </row>
    <row r="113" spans="1:3" ht="12" customHeight="1" thickBot="1">
      <c r="A113" s="409" t="s">
        <v>419</v>
      </c>
      <c r="B113" s="128" t="s">
        <v>483</v>
      </c>
      <c r="C113" s="277"/>
    </row>
    <row r="114" spans="1:3" ht="12" customHeight="1" thickBot="1">
      <c r="A114" s="31" t="s">
        <v>16</v>
      </c>
      <c r="B114" s="27" t="s">
        <v>334</v>
      </c>
      <c r="C114" s="269">
        <f>+C115+C117+C119</f>
        <v>0</v>
      </c>
    </row>
    <row r="115" spans="1:3" ht="12" customHeight="1">
      <c r="A115" s="399" t="s">
        <v>98</v>
      </c>
      <c r="B115" s="8" t="s">
        <v>204</v>
      </c>
      <c r="C115" s="272"/>
    </row>
    <row r="116" spans="1:3" ht="12" customHeight="1">
      <c r="A116" s="399" t="s">
        <v>99</v>
      </c>
      <c r="B116" s="12" t="s">
        <v>338</v>
      </c>
      <c r="C116" s="272"/>
    </row>
    <row r="117" spans="1:3" ht="12" customHeight="1">
      <c r="A117" s="399" t="s">
        <v>100</v>
      </c>
      <c r="B117" s="12" t="s">
        <v>167</v>
      </c>
      <c r="C117" s="271"/>
    </row>
    <row r="118" spans="1:3" ht="12" customHeight="1">
      <c r="A118" s="399" t="s">
        <v>101</v>
      </c>
      <c r="B118" s="12" t="s">
        <v>339</v>
      </c>
      <c r="C118" s="237"/>
    </row>
    <row r="119" spans="1:3" ht="12" customHeight="1">
      <c r="A119" s="399" t="s">
        <v>102</v>
      </c>
      <c r="B119" s="266" t="s">
        <v>206</v>
      </c>
      <c r="C119" s="237"/>
    </row>
    <row r="120" spans="1:3" ht="12" customHeight="1">
      <c r="A120" s="399" t="s">
        <v>111</v>
      </c>
      <c r="B120" s="265" t="s">
        <v>403</v>
      </c>
      <c r="C120" s="237"/>
    </row>
    <row r="121" spans="1:3" ht="12" customHeight="1">
      <c r="A121" s="399" t="s">
        <v>113</v>
      </c>
      <c r="B121" s="376" t="s">
        <v>344</v>
      </c>
      <c r="C121" s="237"/>
    </row>
    <row r="122" spans="1:3" ht="12" customHeight="1">
      <c r="A122" s="399" t="s">
        <v>168</v>
      </c>
      <c r="B122" s="126" t="s">
        <v>327</v>
      </c>
      <c r="C122" s="237"/>
    </row>
    <row r="123" spans="1:3" ht="12" customHeight="1">
      <c r="A123" s="399" t="s">
        <v>169</v>
      </c>
      <c r="B123" s="126" t="s">
        <v>343</v>
      </c>
      <c r="C123" s="237"/>
    </row>
    <row r="124" spans="1:3" ht="12" customHeight="1">
      <c r="A124" s="399" t="s">
        <v>170</v>
      </c>
      <c r="B124" s="126" t="s">
        <v>342</v>
      </c>
      <c r="C124" s="237"/>
    </row>
    <row r="125" spans="1:3" ht="12" customHeight="1">
      <c r="A125" s="399" t="s">
        <v>335</v>
      </c>
      <c r="B125" s="126" t="s">
        <v>330</v>
      </c>
      <c r="C125" s="237"/>
    </row>
    <row r="126" spans="1:3" ht="12" customHeight="1">
      <c r="A126" s="399" t="s">
        <v>336</v>
      </c>
      <c r="B126" s="126" t="s">
        <v>341</v>
      </c>
      <c r="C126" s="237"/>
    </row>
    <row r="127" spans="1:3" ht="12" customHeight="1" thickBot="1">
      <c r="A127" s="408" t="s">
        <v>337</v>
      </c>
      <c r="B127" s="126" t="s">
        <v>340</v>
      </c>
      <c r="C127" s="239"/>
    </row>
    <row r="128" spans="1:3" ht="12" customHeight="1" thickBot="1">
      <c r="A128" s="31" t="s">
        <v>17</v>
      </c>
      <c r="B128" s="110" t="s">
        <v>422</v>
      </c>
      <c r="C128" s="269">
        <f>+C93+C114</f>
        <v>0</v>
      </c>
    </row>
    <row r="129" spans="1:3" ht="12" customHeight="1" thickBot="1">
      <c r="A129" s="31" t="s">
        <v>18</v>
      </c>
      <c r="B129" s="110" t="s">
        <v>423</v>
      </c>
      <c r="C129" s="269">
        <f>+C130+C131+C132</f>
        <v>0</v>
      </c>
    </row>
    <row r="130" spans="1:3" s="85" customFormat="1" ht="12" customHeight="1">
      <c r="A130" s="399" t="s">
        <v>239</v>
      </c>
      <c r="B130" s="9" t="s">
        <v>487</v>
      </c>
      <c r="C130" s="237"/>
    </row>
    <row r="131" spans="1:3" ht="12" customHeight="1">
      <c r="A131" s="399" t="s">
        <v>240</v>
      </c>
      <c r="B131" s="9" t="s">
        <v>431</v>
      </c>
      <c r="C131" s="237"/>
    </row>
    <row r="132" spans="1:3" ht="12" customHeight="1" thickBot="1">
      <c r="A132" s="408" t="s">
        <v>241</v>
      </c>
      <c r="B132" s="7" t="s">
        <v>486</v>
      </c>
      <c r="C132" s="237"/>
    </row>
    <row r="133" spans="1:3" ht="12" customHeight="1" thickBot="1">
      <c r="A133" s="31" t="s">
        <v>19</v>
      </c>
      <c r="B133" s="110" t="s">
        <v>424</v>
      </c>
      <c r="C133" s="269">
        <f>+C134+C135+C136+C137+C138+C139</f>
        <v>0</v>
      </c>
    </row>
    <row r="134" spans="1:3" ht="12" customHeight="1">
      <c r="A134" s="399" t="s">
        <v>85</v>
      </c>
      <c r="B134" s="9" t="s">
        <v>433</v>
      </c>
      <c r="C134" s="237"/>
    </row>
    <row r="135" spans="1:3" ht="12" customHeight="1">
      <c r="A135" s="399" t="s">
        <v>86</v>
      </c>
      <c r="B135" s="9" t="s">
        <v>425</v>
      </c>
      <c r="C135" s="237"/>
    </row>
    <row r="136" spans="1:3" ht="12" customHeight="1">
      <c r="A136" s="399" t="s">
        <v>87</v>
      </c>
      <c r="B136" s="9" t="s">
        <v>426</v>
      </c>
      <c r="C136" s="237"/>
    </row>
    <row r="137" spans="1:3" ht="12" customHeight="1">
      <c r="A137" s="399" t="s">
        <v>155</v>
      </c>
      <c r="B137" s="9" t="s">
        <v>485</v>
      </c>
      <c r="C137" s="237"/>
    </row>
    <row r="138" spans="1:3" ht="12" customHeight="1">
      <c r="A138" s="399" t="s">
        <v>156</v>
      </c>
      <c r="B138" s="9" t="s">
        <v>428</v>
      </c>
      <c r="C138" s="237"/>
    </row>
    <row r="139" spans="1:3" s="85" customFormat="1" ht="12" customHeight="1" thickBot="1">
      <c r="A139" s="408" t="s">
        <v>157</v>
      </c>
      <c r="B139" s="7" t="s">
        <v>429</v>
      </c>
      <c r="C139" s="237"/>
    </row>
    <row r="140" spans="1:11" ht="12" customHeight="1" thickBot="1">
      <c r="A140" s="31" t="s">
        <v>20</v>
      </c>
      <c r="B140" s="110" t="s">
        <v>512</v>
      </c>
      <c r="C140" s="275">
        <f>+C141+C142+C144+C145+C143</f>
        <v>0</v>
      </c>
      <c r="K140" s="220"/>
    </row>
    <row r="141" spans="1:3" ht="12.75">
      <c r="A141" s="399" t="s">
        <v>88</v>
      </c>
      <c r="B141" s="9" t="s">
        <v>345</v>
      </c>
      <c r="C141" s="237"/>
    </row>
    <row r="142" spans="1:3" ht="12" customHeight="1">
      <c r="A142" s="399" t="s">
        <v>89</v>
      </c>
      <c r="B142" s="9" t="s">
        <v>346</v>
      </c>
      <c r="C142" s="237"/>
    </row>
    <row r="143" spans="1:3" s="85" customFormat="1" ht="12" customHeight="1">
      <c r="A143" s="399" t="s">
        <v>259</v>
      </c>
      <c r="B143" s="9" t="s">
        <v>511</v>
      </c>
      <c r="C143" s="237"/>
    </row>
    <row r="144" spans="1:3" s="85" customFormat="1" ht="12" customHeight="1">
      <c r="A144" s="399" t="s">
        <v>260</v>
      </c>
      <c r="B144" s="9" t="s">
        <v>438</v>
      </c>
      <c r="C144" s="237"/>
    </row>
    <row r="145" spans="1:3" s="85" customFormat="1" ht="12" customHeight="1" thickBot="1">
      <c r="A145" s="408" t="s">
        <v>261</v>
      </c>
      <c r="B145" s="7" t="s">
        <v>365</v>
      </c>
      <c r="C145" s="237"/>
    </row>
    <row r="146" spans="1:3" s="85" customFormat="1" ht="12" customHeight="1" thickBot="1">
      <c r="A146" s="31" t="s">
        <v>21</v>
      </c>
      <c r="B146" s="110" t="s">
        <v>439</v>
      </c>
      <c r="C146" s="278">
        <f>+C147+C148+C149+C150+C151</f>
        <v>0</v>
      </c>
    </row>
    <row r="147" spans="1:3" s="85" customFormat="1" ht="12" customHeight="1">
      <c r="A147" s="399" t="s">
        <v>90</v>
      </c>
      <c r="B147" s="9" t="s">
        <v>434</v>
      </c>
      <c r="C147" s="237"/>
    </row>
    <row r="148" spans="1:3" s="85" customFormat="1" ht="12" customHeight="1">
      <c r="A148" s="399" t="s">
        <v>91</v>
      </c>
      <c r="B148" s="9" t="s">
        <v>441</v>
      </c>
      <c r="C148" s="237"/>
    </row>
    <row r="149" spans="1:3" s="85" customFormat="1" ht="12" customHeight="1">
      <c r="A149" s="399" t="s">
        <v>271</v>
      </c>
      <c r="B149" s="9" t="s">
        <v>436</v>
      </c>
      <c r="C149" s="237"/>
    </row>
    <row r="150" spans="1:3" ht="12.75" customHeight="1">
      <c r="A150" s="399" t="s">
        <v>272</v>
      </c>
      <c r="B150" s="9" t="s">
        <v>488</v>
      </c>
      <c r="C150" s="237"/>
    </row>
    <row r="151" spans="1:3" ht="12.75" customHeight="1" thickBot="1">
      <c r="A151" s="408" t="s">
        <v>440</v>
      </c>
      <c r="B151" s="7" t="s">
        <v>443</v>
      </c>
      <c r="C151" s="239"/>
    </row>
    <row r="152" spans="1:3" ht="12.75" customHeight="1" thickBot="1">
      <c r="A152" s="452" t="s">
        <v>22</v>
      </c>
      <c r="B152" s="110" t="s">
        <v>444</v>
      </c>
      <c r="C152" s="278"/>
    </row>
    <row r="153" spans="1:3" ht="12" customHeight="1" thickBot="1">
      <c r="A153" s="452" t="s">
        <v>23</v>
      </c>
      <c r="B153" s="110" t="s">
        <v>445</v>
      </c>
      <c r="C153" s="278"/>
    </row>
    <row r="154" spans="1:3" ht="15" customHeight="1" thickBot="1">
      <c r="A154" s="31" t="s">
        <v>24</v>
      </c>
      <c r="B154" s="110" t="s">
        <v>447</v>
      </c>
      <c r="C154" s="390">
        <f>+C129+C133+C140+C146+C152+C153</f>
        <v>0</v>
      </c>
    </row>
    <row r="155" spans="1:3" ht="13.5" thickBot="1">
      <c r="A155" s="410" t="s">
        <v>25</v>
      </c>
      <c r="B155" s="347" t="s">
        <v>446</v>
      </c>
      <c r="C155" s="528">
        <f>+C128+C154</f>
        <v>0</v>
      </c>
    </row>
    <row r="156" spans="1:3" ht="15" customHeight="1" thickBot="1">
      <c r="A156" s="352"/>
      <c r="B156" s="353"/>
      <c r="C156" s="354"/>
    </row>
    <row r="157" spans="1:3" ht="14.25" customHeight="1" thickBot="1">
      <c r="A157" s="218" t="s">
        <v>489</v>
      </c>
      <c r="B157" s="219"/>
      <c r="C157" s="108">
        <v>0</v>
      </c>
    </row>
    <row r="158" spans="1:3" ht="13.5" thickBot="1">
      <c r="A158" s="218" t="s">
        <v>182</v>
      </c>
      <c r="B158" s="219"/>
      <c r="C158" s="108">
        <v>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55" customWidth="1"/>
    <col min="2" max="2" width="72.00390625" style="356" customWidth="1"/>
    <col min="3" max="3" width="25.00390625" style="357" customWidth="1"/>
    <col min="4" max="16384" width="9.375" style="3" customWidth="1"/>
  </cols>
  <sheetData>
    <row r="1" spans="1:3" s="2" customFormat="1" ht="16.5" customHeight="1" thickBot="1">
      <c r="A1" s="195"/>
      <c r="B1" s="197"/>
      <c r="C1" s="513" t="s">
        <v>571</v>
      </c>
    </row>
    <row r="2" spans="1:3" s="81" customFormat="1" ht="21" customHeight="1">
      <c r="A2" s="371" t="s">
        <v>57</v>
      </c>
      <c r="B2" s="322" t="s">
        <v>201</v>
      </c>
      <c r="C2" s="324" t="s">
        <v>50</v>
      </c>
    </row>
    <row r="3" spans="1:3" s="81" customFormat="1" ht="16.5" thickBot="1">
      <c r="A3" s="198" t="s">
        <v>179</v>
      </c>
      <c r="B3" s="323" t="s">
        <v>499</v>
      </c>
      <c r="C3" s="451" t="s">
        <v>405</v>
      </c>
    </row>
    <row r="4" spans="1:3" s="82" customFormat="1" ht="15.75" customHeight="1" thickBot="1">
      <c r="A4" s="199"/>
      <c r="B4" s="199"/>
      <c r="C4" s="200" t="e">
        <f>'9.1.2. sz. mell '!C4</f>
        <v>#REF!</v>
      </c>
    </row>
    <row r="5" spans="1:3" ht="13.5" thickBot="1">
      <c r="A5" s="372" t="s">
        <v>181</v>
      </c>
      <c r="B5" s="201" t="s">
        <v>533</v>
      </c>
      <c r="C5" s="325" t="s">
        <v>51</v>
      </c>
    </row>
    <row r="6" spans="1:3" s="64" customFormat="1" ht="12.75" customHeight="1" thickBot="1">
      <c r="A6" s="170"/>
      <c r="B6" s="171" t="s">
        <v>467</v>
      </c>
      <c r="C6" s="172" t="s">
        <v>468</v>
      </c>
    </row>
    <row r="7" spans="1:3" s="64" customFormat="1" ht="15.75" customHeight="1" thickBot="1">
      <c r="A7" s="203"/>
      <c r="B7" s="204" t="s">
        <v>52</v>
      </c>
      <c r="C7" s="326"/>
    </row>
    <row r="8" spans="1:3" s="64" customFormat="1" ht="12" customHeight="1" thickBot="1">
      <c r="A8" s="31" t="s">
        <v>15</v>
      </c>
      <c r="B8" s="21" t="s">
        <v>223</v>
      </c>
      <c r="C8" s="269">
        <f>+C9+C10+C11+C12+C13+C14</f>
        <v>0</v>
      </c>
    </row>
    <row r="9" spans="1:3" s="83" customFormat="1" ht="12" customHeight="1">
      <c r="A9" s="399" t="s">
        <v>92</v>
      </c>
      <c r="B9" s="380" t="s">
        <v>224</v>
      </c>
      <c r="C9" s="524">
        <v>0</v>
      </c>
    </row>
    <row r="10" spans="1:3" s="84" customFormat="1" ht="12" customHeight="1">
      <c r="A10" s="400" t="s">
        <v>93</v>
      </c>
      <c r="B10" s="381" t="s">
        <v>225</v>
      </c>
      <c r="C10" s="271"/>
    </row>
    <row r="11" spans="1:3" s="84" customFormat="1" ht="12" customHeight="1">
      <c r="A11" s="400" t="s">
        <v>94</v>
      </c>
      <c r="B11" s="381" t="s">
        <v>521</v>
      </c>
      <c r="C11" s="271"/>
    </row>
    <row r="12" spans="1:3" s="84" customFormat="1" ht="12" customHeight="1">
      <c r="A12" s="400" t="s">
        <v>95</v>
      </c>
      <c r="B12" s="381" t="s">
        <v>227</v>
      </c>
      <c r="C12" s="271"/>
    </row>
    <row r="13" spans="1:3" s="84" customFormat="1" ht="12" customHeight="1">
      <c r="A13" s="400" t="s">
        <v>137</v>
      </c>
      <c r="B13" s="381" t="s">
        <v>476</v>
      </c>
      <c r="C13" s="271"/>
    </row>
    <row r="14" spans="1:3" s="83" customFormat="1" ht="12" customHeight="1" thickBot="1">
      <c r="A14" s="401" t="s">
        <v>96</v>
      </c>
      <c r="B14" s="382" t="s">
        <v>407</v>
      </c>
      <c r="C14" s="271"/>
    </row>
    <row r="15" spans="1:3" s="83" customFormat="1" ht="12" customHeight="1" thickBot="1">
      <c r="A15" s="31" t="s">
        <v>16</v>
      </c>
      <c r="B15" s="264" t="s">
        <v>228</v>
      </c>
      <c r="C15" s="269">
        <f>+C16+C17+C18+C19+C20</f>
        <v>0</v>
      </c>
    </row>
    <row r="16" spans="1:3" s="83" customFormat="1" ht="12" customHeight="1">
      <c r="A16" s="399" t="s">
        <v>98</v>
      </c>
      <c r="B16" s="380" t="s">
        <v>229</v>
      </c>
      <c r="C16" s="272"/>
    </row>
    <row r="17" spans="1:3" s="83" customFormat="1" ht="12" customHeight="1">
      <c r="A17" s="400" t="s">
        <v>99</v>
      </c>
      <c r="B17" s="381" t="s">
        <v>230</v>
      </c>
      <c r="C17" s="271"/>
    </row>
    <row r="18" spans="1:3" s="83" customFormat="1" ht="12" customHeight="1">
      <c r="A18" s="400" t="s">
        <v>100</v>
      </c>
      <c r="B18" s="381" t="s">
        <v>397</v>
      </c>
      <c r="C18" s="271"/>
    </row>
    <row r="19" spans="1:3" s="83" customFormat="1" ht="12" customHeight="1">
      <c r="A19" s="400" t="s">
        <v>101</v>
      </c>
      <c r="B19" s="381" t="s">
        <v>398</v>
      </c>
      <c r="C19" s="271"/>
    </row>
    <row r="20" spans="1:3" s="83" customFormat="1" ht="12" customHeight="1">
      <c r="A20" s="400" t="s">
        <v>102</v>
      </c>
      <c r="B20" s="381" t="s">
        <v>231</v>
      </c>
      <c r="C20" s="271"/>
    </row>
    <row r="21" spans="1:3" s="84" customFormat="1" ht="12" customHeight="1" thickBot="1">
      <c r="A21" s="401" t="s">
        <v>111</v>
      </c>
      <c r="B21" s="382" t="s">
        <v>232</v>
      </c>
      <c r="C21" s="273"/>
    </row>
    <row r="22" spans="1:3" s="84" customFormat="1" ht="12" customHeight="1" thickBot="1">
      <c r="A22" s="31" t="s">
        <v>17</v>
      </c>
      <c r="B22" s="21" t="s">
        <v>233</v>
      </c>
      <c r="C22" s="269">
        <f>+C23+C24+C25+C26+C27</f>
        <v>0</v>
      </c>
    </row>
    <row r="23" spans="1:3" s="84" customFormat="1" ht="12" customHeight="1">
      <c r="A23" s="399" t="s">
        <v>81</v>
      </c>
      <c r="B23" s="380" t="s">
        <v>234</v>
      </c>
      <c r="C23" s="272"/>
    </row>
    <row r="24" spans="1:3" s="83" customFormat="1" ht="12" customHeight="1">
      <c r="A24" s="400" t="s">
        <v>82</v>
      </c>
      <c r="B24" s="381" t="s">
        <v>235</v>
      </c>
      <c r="C24" s="271"/>
    </row>
    <row r="25" spans="1:3" s="84" customFormat="1" ht="12" customHeight="1">
      <c r="A25" s="400" t="s">
        <v>83</v>
      </c>
      <c r="B25" s="381" t="s">
        <v>399</v>
      </c>
      <c r="C25" s="271"/>
    </row>
    <row r="26" spans="1:3" s="84" customFormat="1" ht="12" customHeight="1">
      <c r="A26" s="400" t="s">
        <v>84</v>
      </c>
      <c r="B26" s="381" t="s">
        <v>400</v>
      </c>
      <c r="C26" s="271"/>
    </row>
    <row r="27" spans="1:3" s="84" customFormat="1" ht="12" customHeight="1">
      <c r="A27" s="400" t="s">
        <v>151</v>
      </c>
      <c r="B27" s="381" t="s">
        <v>236</v>
      </c>
      <c r="C27" s="271"/>
    </row>
    <row r="28" spans="1:3" s="84" customFormat="1" ht="12" customHeight="1" thickBot="1">
      <c r="A28" s="401" t="s">
        <v>152</v>
      </c>
      <c r="B28" s="382" t="s">
        <v>237</v>
      </c>
      <c r="C28" s="273"/>
    </row>
    <row r="29" spans="1:3" s="84" customFormat="1" ht="12" customHeight="1" thickBot="1">
      <c r="A29" s="31" t="s">
        <v>153</v>
      </c>
      <c r="B29" s="21" t="s">
        <v>238</v>
      </c>
      <c r="C29" s="275">
        <f>SUM(C30:C36)</f>
        <v>0</v>
      </c>
    </row>
    <row r="30" spans="1:3" s="84" customFormat="1" ht="12" customHeight="1">
      <c r="A30" s="399" t="s">
        <v>239</v>
      </c>
      <c r="B30" s="380" t="s">
        <v>526</v>
      </c>
      <c r="C30" s="272"/>
    </row>
    <row r="31" spans="1:3" s="84" customFormat="1" ht="12" customHeight="1">
      <c r="A31" s="400" t="s">
        <v>240</v>
      </c>
      <c r="B31" s="381" t="s">
        <v>527</v>
      </c>
      <c r="C31" s="271"/>
    </row>
    <row r="32" spans="1:3" s="84" customFormat="1" ht="12" customHeight="1">
      <c r="A32" s="400" t="s">
        <v>241</v>
      </c>
      <c r="B32" s="381" t="s">
        <v>528</v>
      </c>
      <c r="C32" s="271"/>
    </row>
    <row r="33" spans="1:3" s="84" customFormat="1" ht="12" customHeight="1">
      <c r="A33" s="400" t="s">
        <v>242</v>
      </c>
      <c r="B33" s="381" t="s">
        <v>529</v>
      </c>
      <c r="C33" s="271"/>
    </row>
    <row r="34" spans="1:3" s="84" customFormat="1" ht="12" customHeight="1">
      <c r="A34" s="400" t="s">
        <v>523</v>
      </c>
      <c r="B34" s="381" t="s">
        <v>243</v>
      </c>
      <c r="C34" s="271"/>
    </row>
    <row r="35" spans="1:3" s="84" customFormat="1" ht="12" customHeight="1">
      <c r="A35" s="400" t="s">
        <v>524</v>
      </c>
      <c r="B35" s="381" t="s">
        <v>244</v>
      </c>
      <c r="C35" s="271"/>
    </row>
    <row r="36" spans="1:3" s="84" customFormat="1" ht="12" customHeight="1" thickBot="1">
      <c r="A36" s="401" t="s">
        <v>525</v>
      </c>
      <c r="B36" s="477" t="s">
        <v>245</v>
      </c>
      <c r="C36" s="273"/>
    </row>
    <row r="37" spans="1:3" s="84" customFormat="1" ht="12" customHeight="1" thickBot="1">
      <c r="A37" s="31" t="s">
        <v>19</v>
      </c>
      <c r="B37" s="21" t="s">
        <v>408</v>
      </c>
      <c r="C37" s="269">
        <f>SUM(C38:C48)</f>
        <v>0</v>
      </c>
    </row>
    <row r="38" spans="1:3" s="84" customFormat="1" ht="12" customHeight="1">
      <c r="A38" s="399" t="s">
        <v>85</v>
      </c>
      <c r="B38" s="380" t="s">
        <v>248</v>
      </c>
      <c r="C38" s="272"/>
    </row>
    <row r="39" spans="1:3" s="84" customFormat="1" ht="12" customHeight="1">
      <c r="A39" s="400" t="s">
        <v>86</v>
      </c>
      <c r="B39" s="381" t="s">
        <v>249</v>
      </c>
      <c r="C39" s="271"/>
    </row>
    <row r="40" spans="1:3" s="84" customFormat="1" ht="12" customHeight="1">
      <c r="A40" s="400" t="s">
        <v>87</v>
      </c>
      <c r="B40" s="381" t="s">
        <v>250</v>
      </c>
      <c r="C40" s="271"/>
    </row>
    <row r="41" spans="1:3" s="84" customFormat="1" ht="12" customHeight="1">
      <c r="A41" s="400" t="s">
        <v>155</v>
      </c>
      <c r="B41" s="381" t="s">
        <v>251</v>
      </c>
      <c r="C41" s="271"/>
    </row>
    <row r="42" spans="1:3" s="84" customFormat="1" ht="12" customHeight="1">
      <c r="A42" s="400" t="s">
        <v>156</v>
      </c>
      <c r="B42" s="381" t="s">
        <v>252</v>
      </c>
      <c r="C42" s="271"/>
    </row>
    <row r="43" spans="1:3" s="84" customFormat="1" ht="12" customHeight="1">
      <c r="A43" s="400" t="s">
        <v>157</v>
      </c>
      <c r="B43" s="381" t="s">
        <v>253</v>
      </c>
      <c r="C43" s="271"/>
    </row>
    <row r="44" spans="1:3" s="84" customFormat="1" ht="12" customHeight="1">
      <c r="A44" s="400" t="s">
        <v>158</v>
      </c>
      <c r="B44" s="381" t="s">
        <v>254</v>
      </c>
      <c r="C44" s="271"/>
    </row>
    <row r="45" spans="1:3" s="84" customFormat="1" ht="12" customHeight="1">
      <c r="A45" s="400" t="s">
        <v>159</v>
      </c>
      <c r="B45" s="381" t="s">
        <v>530</v>
      </c>
      <c r="C45" s="271"/>
    </row>
    <row r="46" spans="1:3" s="84" customFormat="1" ht="12" customHeight="1">
      <c r="A46" s="400" t="s">
        <v>246</v>
      </c>
      <c r="B46" s="381" t="s">
        <v>256</v>
      </c>
      <c r="C46" s="274"/>
    </row>
    <row r="47" spans="1:3" s="84" customFormat="1" ht="12" customHeight="1">
      <c r="A47" s="401" t="s">
        <v>247</v>
      </c>
      <c r="B47" s="382" t="s">
        <v>410</v>
      </c>
      <c r="C47" s="368"/>
    </row>
    <row r="48" spans="1:3" s="84" customFormat="1" ht="12" customHeight="1" thickBot="1">
      <c r="A48" s="401" t="s">
        <v>409</v>
      </c>
      <c r="B48" s="382" t="s">
        <v>257</v>
      </c>
      <c r="C48" s="368"/>
    </row>
    <row r="49" spans="1:3" s="84" customFormat="1" ht="12" customHeight="1" thickBot="1">
      <c r="A49" s="31" t="s">
        <v>20</v>
      </c>
      <c r="B49" s="21" t="s">
        <v>258</v>
      </c>
      <c r="C49" s="269">
        <f>SUM(C50:C54)</f>
        <v>0</v>
      </c>
    </row>
    <row r="50" spans="1:3" s="84" customFormat="1" ht="12" customHeight="1">
      <c r="A50" s="399" t="s">
        <v>88</v>
      </c>
      <c r="B50" s="380" t="s">
        <v>262</v>
      </c>
      <c r="C50" s="424"/>
    </row>
    <row r="51" spans="1:3" s="84" customFormat="1" ht="12" customHeight="1">
      <c r="A51" s="400" t="s">
        <v>89</v>
      </c>
      <c r="B51" s="381" t="s">
        <v>263</v>
      </c>
      <c r="C51" s="274"/>
    </row>
    <row r="52" spans="1:3" s="84" customFormat="1" ht="12" customHeight="1">
      <c r="A52" s="400" t="s">
        <v>259</v>
      </c>
      <c r="B52" s="381" t="s">
        <v>264</v>
      </c>
      <c r="C52" s="274"/>
    </row>
    <row r="53" spans="1:3" s="84" customFormat="1" ht="12" customHeight="1">
      <c r="A53" s="400" t="s">
        <v>260</v>
      </c>
      <c r="B53" s="381" t="s">
        <v>265</v>
      </c>
      <c r="C53" s="274"/>
    </row>
    <row r="54" spans="1:3" s="84" customFormat="1" ht="12" customHeight="1" thickBot="1">
      <c r="A54" s="401" t="s">
        <v>261</v>
      </c>
      <c r="B54" s="477" t="s">
        <v>266</v>
      </c>
      <c r="C54" s="368"/>
    </row>
    <row r="55" spans="1:3" s="84" customFormat="1" ht="12" customHeight="1" thickBot="1">
      <c r="A55" s="31" t="s">
        <v>160</v>
      </c>
      <c r="B55" s="21" t="s">
        <v>267</v>
      </c>
      <c r="C55" s="269">
        <f>SUM(C56:C58)</f>
        <v>0</v>
      </c>
    </row>
    <row r="56" spans="1:3" s="84" customFormat="1" ht="12" customHeight="1">
      <c r="A56" s="399" t="s">
        <v>90</v>
      </c>
      <c r="B56" s="380" t="s">
        <v>268</v>
      </c>
      <c r="C56" s="272"/>
    </row>
    <row r="57" spans="1:3" s="84" customFormat="1" ht="12" customHeight="1">
      <c r="A57" s="400" t="s">
        <v>91</v>
      </c>
      <c r="B57" s="381" t="s">
        <v>401</v>
      </c>
      <c r="C57" s="271"/>
    </row>
    <row r="58" spans="1:3" s="84" customFormat="1" ht="12" customHeight="1">
      <c r="A58" s="400" t="s">
        <v>271</v>
      </c>
      <c r="B58" s="381" t="s">
        <v>269</v>
      </c>
      <c r="C58" s="271"/>
    </row>
    <row r="59" spans="1:3" s="84" customFormat="1" ht="12" customHeight="1" thickBot="1">
      <c r="A59" s="401" t="s">
        <v>272</v>
      </c>
      <c r="B59" s="477" t="s">
        <v>270</v>
      </c>
      <c r="C59" s="273"/>
    </row>
    <row r="60" spans="1:3" s="84" customFormat="1" ht="12" customHeight="1" thickBot="1">
      <c r="A60" s="31" t="s">
        <v>22</v>
      </c>
      <c r="B60" s="264" t="s">
        <v>273</v>
      </c>
      <c r="C60" s="269">
        <f>SUM(C61:C63)</f>
        <v>0</v>
      </c>
    </row>
    <row r="61" spans="1:3" s="84" customFormat="1" ht="12" customHeight="1">
      <c r="A61" s="399" t="s">
        <v>161</v>
      </c>
      <c r="B61" s="380" t="s">
        <v>275</v>
      </c>
      <c r="C61" s="274"/>
    </row>
    <row r="62" spans="1:3" s="84" customFormat="1" ht="12" customHeight="1">
      <c r="A62" s="400" t="s">
        <v>162</v>
      </c>
      <c r="B62" s="381" t="s">
        <v>402</v>
      </c>
      <c r="C62" s="274"/>
    </row>
    <row r="63" spans="1:3" s="84" customFormat="1" ht="12" customHeight="1">
      <c r="A63" s="400" t="s">
        <v>205</v>
      </c>
      <c r="B63" s="381" t="s">
        <v>276</v>
      </c>
      <c r="C63" s="274"/>
    </row>
    <row r="64" spans="1:3" s="84" customFormat="1" ht="12" customHeight="1" thickBot="1">
      <c r="A64" s="401" t="s">
        <v>274</v>
      </c>
      <c r="B64" s="477" t="s">
        <v>277</v>
      </c>
      <c r="C64" s="274"/>
    </row>
    <row r="65" spans="1:3" s="84" customFormat="1" ht="12" customHeight="1" thickBot="1">
      <c r="A65" s="31" t="s">
        <v>23</v>
      </c>
      <c r="B65" s="21" t="s">
        <v>278</v>
      </c>
      <c r="C65" s="275">
        <f>+C8+C15+C22+C29+C37+C49+C55+C60</f>
        <v>0</v>
      </c>
    </row>
    <row r="66" spans="1:3" s="84" customFormat="1" ht="12" customHeight="1" thickBot="1">
      <c r="A66" s="402" t="s">
        <v>369</v>
      </c>
      <c r="B66" s="264" t="s">
        <v>280</v>
      </c>
      <c r="C66" s="269">
        <f>SUM(C67:C69)</f>
        <v>0</v>
      </c>
    </row>
    <row r="67" spans="1:3" s="84" customFormat="1" ht="12" customHeight="1">
      <c r="A67" s="399" t="s">
        <v>311</v>
      </c>
      <c r="B67" s="380" t="s">
        <v>281</v>
      </c>
      <c r="C67" s="274"/>
    </row>
    <row r="68" spans="1:3" s="84" customFormat="1" ht="12" customHeight="1">
      <c r="A68" s="400" t="s">
        <v>320</v>
      </c>
      <c r="B68" s="381" t="s">
        <v>282</v>
      </c>
      <c r="C68" s="274"/>
    </row>
    <row r="69" spans="1:3" s="84" customFormat="1" ht="12" customHeight="1" thickBot="1">
      <c r="A69" s="401" t="s">
        <v>321</v>
      </c>
      <c r="B69" s="480" t="s">
        <v>283</v>
      </c>
      <c r="C69" s="274"/>
    </row>
    <row r="70" spans="1:3" s="84" customFormat="1" ht="12" customHeight="1" thickBot="1">
      <c r="A70" s="402" t="s">
        <v>284</v>
      </c>
      <c r="B70" s="264" t="s">
        <v>285</v>
      </c>
      <c r="C70" s="269">
        <f>SUM(C71:C74)</f>
        <v>0</v>
      </c>
    </row>
    <row r="71" spans="1:3" s="84" customFormat="1" ht="12" customHeight="1">
      <c r="A71" s="399" t="s">
        <v>138</v>
      </c>
      <c r="B71" s="380" t="s">
        <v>286</v>
      </c>
      <c r="C71" s="274"/>
    </row>
    <row r="72" spans="1:3" s="84" customFormat="1" ht="12" customHeight="1">
      <c r="A72" s="400" t="s">
        <v>139</v>
      </c>
      <c r="B72" s="381" t="s">
        <v>287</v>
      </c>
      <c r="C72" s="274"/>
    </row>
    <row r="73" spans="1:3" s="84" customFormat="1" ht="12" customHeight="1">
      <c r="A73" s="400" t="s">
        <v>312</v>
      </c>
      <c r="B73" s="381" t="s">
        <v>288</v>
      </c>
      <c r="C73" s="274"/>
    </row>
    <row r="74" spans="1:3" s="84" customFormat="1" ht="12" customHeight="1" thickBot="1">
      <c r="A74" s="401" t="s">
        <v>313</v>
      </c>
      <c r="B74" s="382" t="s">
        <v>289</v>
      </c>
      <c r="C74" s="274"/>
    </row>
    <row r="75" spans="1:3" s="84" customFormat="1" ht="12" customHeight="1" thickBot="1">
      <c r="A75" s="402" t="s">
        <v>290</v>
      </c>
      <c r="B75" s="264" t="s">
        <v>291</v>
      </c>
      <c r="C75" s="269">
        <f>SUM(C76:C77)</f>
        <v>0</v>
      </c>
    </row>
    <row r="76" spans="1:3" s="84" customFormat="1" ht="12" customHeight="1">
      <c r="A76" s="399" t="s">
        <v>314</v>
      </c>
      <c r="B76" s="380" t="s">
        <v>292</v>
      </c>
      <c r="C76" s="274"/>
    </row>
    <row r="77" spans="1:3" s="84" customFormat="1" ht="12" customHeight="1" thickBot="1">
      <c r="A77" s="401" t="s">
        <v>315</v>
      </c>
      <c r="B77" s="382" t="s">
        <v>293</v>
      </c>
      <c r="C77" s="274"/>
    </row>
    <row r="78" spans="1:3" s="83" customFormat="1" ht="12" customHeight="1" thickBot="1">
      <c r="A78" s="402" t="s">
        <v>294</v>
      </c>
      <c r="B78" s="264" t="s">
        <v>295</v>
      </c>
      <c r="C78" s="269">
        <f>SUM(C79:C81)</f>
        <v>0</v>
      </c>
    </row>
    <row r="79" spans="1:3" s="84" customFormat="1" ht="12" customHeight="1">
      <c r="A79" s="399" t="s">
        <v>316</v>
      </c>
      <c r="B79" s="380" t="s">
        <v>296</v>
      </c>
      <c r="C79" s="274"/>
    </row>
    <row r="80" spans="1:3" s="84" customFormat="1" ht="12" customHeight="1">
      <c r="A80" s="400" t="s">
        <v>317</v>
      </c>
      <c r="B80" s="381" t="s">
        <v>297</v>
      </c>
      <c r="C80" s="274"/>
    </row>
    <row r="81" spans="1:3" s="84" customFormat="1" ht="12" customHeight="1" thickBot="1">
      <c r="A81" s="401" t="s">
        <v>318</v>
      </c>
      <c r="B81" s="382" t="s">
        <v>298</v>
      </c>
      <c r="C81" s="274"/>
    </row>
    <row r="82" spans="1:3" s="84" customFormat="1" ht="12" customHeight="1" thickBot="1">
      <c r="A82" s="402" t="s">
        <v>299</v>
      </c>
      <c r="B82" s="264" t="s">
        <v>319</v>
      </c>
      <c r="C82" s="269">
        <f>SUM(C83:C86)</f>
        <v>0</v>
      </c>
    </row>
    <row r="83" spans="1:3" s="84" customFormat="1" ht="12" customHeight="1">
      <c r="A83" s="403" t="s">
        <v>300</v>
      </c>
      <c r="B83" s="380" t="s">
        <v>301</v>
      </c>
      <c r="C83" s="274"/>
    </row>
    <row r="84" spans="1:3" s="84" customFormat="1" ht="12" customHeight="1">
      <c r="A84" s="404" t="s">
        <v>302</v>
      </c>
      <c r="B84" s="381" t="s">
        <v>303</v>
      </c>
      <c r="C84" s="274"/>
    </row>
    <row r="85" spans="1:3" s="84" customFormat="1" ht="12" customHeight="1">
      <c r="A85" s="404" t="s">
        <v>304</v>
      </c>
      <c r="B85" s="381" t="s">
        <v>305</v>
      </c>
      <c r="C85" s="274"/>
    </row>
    <row r="86" spans="1:3" s="83" customFormat="1" ht="12" customHeight="1" thickBot="1">
      <c r="A86" s="405" t="s">
        <v>306</v>
      </c>
      <c r="B86" s="382" t="s">
        <v>307</v>
      </c>
      <c r="C86" s="274"/>
    </row>
    <row r="87" spans="1:3" s="83" customFormat="1" ht="12" customHeight="1" thickBot="1">
      <c r="A87" s="402" t="s">
        <v>308</v>
      </c>
      <c r="B87" s="264" t="s">
        <v>449</v>
      </c>
      <c r="C87" s="425"/>
    </row>
    <row r="88" spans="1:3" s="83" customFormat="1" ht="12" customHeight="1" thickBot="1">
      <c r="A88" s="402" t="s">
        <v>477</v>
      </c>
      <c r="B88" s="264" t="s">
        <v>309</v>
      </c>
      <c r="C88" s="425"/>
    </row>
    <row r="89" spans="1:3" s="83" customFormat="1" ht="12" customHeight="1" thickBot="1">
      <c r="A89" s="402" t="s">
        <v>478</v>
      </c>
      <c r="B89" s="387" t="s">
        <v>452</v>
      </c>
      <c r="C89" s="275">
        <f>+C66+C70+C75+C78+C82+C88+C87</f>
        <v>0</v>
      </c>
    </row>
    <row r="90" spans="1:3" s="83" customFormat="1" ht="12" customHeight="1" thickBot="1">
      <c r="A90" s="406" t="s">
        <v>479</v>
      </c>
      <c r="B90" s="388" t="s">
        <v>480</v>
      </c>
      <c r="C90" s="525">
        <f>+C65+C89</f>
        <v>0</v>
      </c>
    </row>
    <row r="91" spans="1:3" s="84" customFormat="1" ht="15" customHeight="1" thickBot="1">
      <c r="A91" s="209"/>
      <c r="B91" s="210"/>
      <c r="C91" s="331"/>
    </row>
    <row r="92" spans="1:3" s="64" customFormat="1" ht="16.5" customHeight="1" thickBot="1">
      <c r="A92" s="213"/>
      <c r="B92" s="214" t="s">
        <v>53</v>
      </c>
      <c r="C92" s="333"/>
    </row>
    <row r="93" spans="1:3" s="85" customFormat="1" ht="12" customHeight="1" thickBot="1">
      <c r="A93" s="373" t="s">
        <v>15</v>
      </c>
      <c r="B93" s="28" t="s">
        <v>484</v>
      </c>
      <c r="C93" s="268">
        <f>+C94+C95+C96+C97+C98+C111</f>
        <v>0</v>
      </c>
    </row>
    <row r="94" spans="1:3" ht="12" customHeight="1">
      <c r="A94" s="407" t="s">
        <v>92</v>
      </c>
      <c r="B94" s="10" t="s">
        <v>46</v>
      </c>
      <c r="C94" s="527">
        <v>0</v>
      </c>
    </row>
    <row r="95" spans="1:3" ht="12" customHeight="1">
      <c r="A95" s="400" t="s">
        <v>93</v>
      </c>
      <c r="B95" s="8" t="s">
        <v>163</v>
      </c>
      <c r="C95" s="271"/>
    </row>
    <row r="96" spans="1:3" ht="12" customHeight="1">
      <c r="A96" s="400" t="s">
        <v>94</v>
      </c>
      <c r="B96" s="8" t="s">
        <v>129</v>
      </c>
      <c r="C96" s="273"/>
    </row>
    <row r="97" spans="1:3" ht="12" customHeight="1">
      <c r="A97" s="400" t="s">
        <v>95</v>
      </c>
      <c r="B97" s="11" t="s">
        <v>164</v>
      </c>
      <c r="C97" s="273"/>
    </row>
    <row r="98" spans="1:3" ht="12" customHeight="1">
      <c r="A98" s="400" t="s">
        <v>106</v>
      </c>
      <c r="B98" s="19" t="s">
        <v>165</v>
      </c>
      <c r="C98" s="273"/>
    </row>
    <row r="99" spans="1:3" ht="12" customHeight="1">
      <c r="A99" s="400" t="s">
        <v>96</v>
      </c>
      <c r="B99" s="8" t="s">
        <v>481</v>
      </c>
      <c r="C99" s="273"/>
    </row>
    <row r="100" spans="1:3" ht="12" customHeight="1">
      <c r="A100" s="400" t="s">
        <v>97</v>
      </c>
      <c r="B100" s="125" t="s">
        <v>415</v>
      </c>
      <c r="C100" s="273"/>
    </row>
    <row r="101" spans="1:3" ht="12" customHeight="1">
      <c r="A101" s="400" t="s">
        <v>107</v>
      </c>
      <c r="B101" s="125" t="s">
        <v>414</v>
      </c>
      <c r="C101" s="273"/>
    </row>
    <row r="102" spans="1:3" ht="12" customHeight="1">
      <c r="A102" s="400" t="s">
        <v>108</v>
      </c>
      <c r="B102" s="125" t="s">
        <v>325</v>
      </c>
      <c r="C102" s="273"/>
    </row>
    <row r="103" spans="1:3" ht="12" customHeight="1">
      <c r="A103" s="400" t="s">
        <v>109</v>
      </c>
      <c r="B103" s="126" t="s">
        <v>326</v>
      </c>
      <c r="C103" s="273"/>
    </row>
    <row r="104" spans="1:3" ht="12" customHeight="1">
      <c r="A104" s="400" t="s">
        <v>110</v>
      </c>
      <c r="B104" s="126" t="s">
        <v>327</v>
      </c>
      <c r="C104" s="273"/>
    </row>
    <row r="105" spans="1:3" ht="12" customHeight="1">
      <c r="A105" s="400" t="s">
        <v>112</v>
      </c>
      <c r="B105" s="125" t="s">
        <v>328</v>
      </c>
      <c r="C105" s="273"/>
    </row>
    <row r="106" spans="1:3" ht="12" customHeight="1">
      <c r="A106" s="400" t="s">
        <v>166</v>
      </c>
      <c r="B106" s="125" t="s">
        <v>329</v>
      </c>
      <c r="C106" s="273"/>
    </row>
    <row r="107" spans="1:3" ht="12" customHeight="1">
      <c r="A107" s="400" t="s">
        <v>323</v>
      </c>
      <c r="B107" s="126" t="s">
        <v>330</v>
      </c>
      <c r="C107" s="273"/>
    </row>
    <row r="108" spans="1:3" ht="12" customHeight="1">
      <c r="A108" s="408" t="s">
        <v>324</v>
      </c>
      <c r="B108" s="127" t="s">
        <v>331</v>
      </c>
      <c r="C108" s="273"/>
    </row>
    <row r="109" spans="1:3" ht="12" customHeight="1">
      <c r="A109" s="400" t="s">
        <v>412</v>
      </c>
      <c r="B109" s="127" t="s">
        <v>332</v>
      </c>
      <c r="C109" s="273"/>
    </row>
    <row r="110" spans="1:3" ht="12" customHeight="1">
      <c r="A110" s="400" t="s">
        <v>413</v>
      </c>
      <c r="B110" s="126" t="s">
        <v>333</v>
      </c>
      <c r="C110" s="271"/>
    </row>
    <row r="111" spans="1:3" ht="12" customHeight="1">
      <c r="A111" s="400" t="s">
        <v>417</v>
      </c>
      <c r="B111" s="11" t="s">
        <v>47</v>
      </c>
      <c r="C111" s="271"/>
    </row>
    <row r="112" spans="1:3" ht="12" customHeight="1">
      <c r="A112" s="401" t="s">
        <v>418</v>
      </c>
      <c r="B112" s="8" t="s">
        <v>482</v>
      </c>
      <c r="C112" s="273"/>
    </row>
    <row r="113" spans="1:3" ht="12" customHeight="1" thickBot="1">
      <c r="A113" s="409" t="s">
        <v>419</v>
      </c>
      <c r="B113" s="128" t="s">
        <v>483</v>
      </c>
      <c r="C113" s="277"/>
    </row>
    <row r="114" spans="1:3" ht="12" customHeight="1" thickBot="1">
      <c r="A114" s="31" t="s">
        <v>16</v>
      </c>
      <c r="B114" s="27" t="s">
        <v>334</v>
      </c>
      <c r="C114" s="269">
        <f>+C115+C117+C119</f>
        <v>0</v>
      </c>
    </row>
    <row r="115" spans="1:3" ht="12" customHeight="1">
      <c r="A115" s="399" t="s">
        <v>98</v>
      </c>
      <c r="B115" s="8" t="s">
        <v>204</v>
      </c>
      <c r="C115" s="272"/>
    </row>
    <row r="116" spans="1:3" ht="12" customHeight="1">
      <c r="A116" s="399" t="s">
        <v>99</v>
      </c>
      <c r="B116" s="12" t="s">
        <v>338</v>
      </c>
      <c r="C116" s="272"/>
    </row>
    <row r="117" spans="1:3" ht="12" customHeight="1">
      <c r="A117" s="399" t="s">
        <v>100</v>
      </c>
      <c r="B117" s="12" t="s">
        <v>167</v>
      </c>
      <c r="C117" s="271"/>
    </row>
    <row r="118" spans="1:3" ht="12" customHeight="1">
      <c r="A118" s="399" t="s">
        <v>101</v>
      </c>
      <c r="B118" s="12" t="s">
        <v>339</v>
      </c>
      <c r="C118" s="237"/>
    </row>
    <row r="119" spans="1:3" ht="12" customHeight="1">
      <c r="A119" s="399" t="s">
        <v>102</v>
      </c>
      <c r="B119" s="266" t="s">
        <v>206</v>
      </c>
      <c r="C119" s="237"/>
    </row>
    <row r="120" spans="1:3" ht="12" customHeight="1">
      <c r="A120" s="399" t="s">
        <v>111</v>
      </c>
      <c r="B120" s="265" t="s">
        <v>403</v>
      </c>
      <c r="C120" s="237"/>
    </row>
    <row r="121" spans="1:3" ht="12" customHeight="1">
      <c r="A121" s="399" t="s">
        <v>113</v>
      </c>
      <c r="B121" s="376" t="s">
        <v>344</v>
      </c>
      <c r="C121" s="237"/>
    </row>
    <row r="122" spans="1:3" ht="12" customHeight="1">
      <c r="A122" s="399" t="s">
        <v>168</v>
      </c>
      <c r="B122" s="126" t="s">
        <v>327</v>
      </c>
      <c r="C122" s="237"/>
    </row>
    <row r="123" spans="1:3" ht="12" customHeight="1">
      <c r="A123" s="399" t="s">
        <v>169</v>
      </c>
      <c r="B123" s="126" t="s">
        <v>343</v>
      </c>
      <c r="C123" s="237"/>
    </row>
    <row r="124" spans="1:3" ht="12" customHeight="1">
      <c r="A124" s="399" t="s">
        <v>170</v>
      </c>
      <c r="B124" s="126" t="s">
        <v>342</v>
      </c>
      <c r="C124" s="237"/>
    </row>
    <row r="125" spans="1:3" ht="12" customHeight="1">
      <c r="A125" s="399" t="s">
        <v>335</v>
      </c>
      <c r="B125" s="126" t="s">
        <v>330</v>
      </c>
      <c r="C125" s="237"/>
    </row>
    <row r="126" spans="1:3" ht="12" customHeight="1">
      <c r="A126" s="399" t="s">
        <v>336</v>
      </c>
      <c r="B126" s="126" t="s">
        <v>341</v>
      </c>
      <c r="C126" s="237"/>
    </row>
    <row r="127" spans="1:3" ht="12" customHeight="1" thickBot="1">
      <c r="A127" s="408" t="s">
        <v>337</v>
      </c>
      <c r="B127" s="126" t="s">
        <v>340</v>
      </c>
      <c r="C127" s="239"/>
    </row>
    <row r="128" spans="1:3" ht="12" customHeight="1" thickBot="1">
      <c r="A128" s="31" t="s">
        <v>17</v>
      </c>
      <c r="B128" s="110" t="s">
        <v>422</v>
      </c>
      <c r="C128" s="269">
        <f>+C93+C114</f>
        <v>0</v>
      </c>
    </row>
    <row r="129" spans="1:3" ht="12" customHeight="1" thickBot="1">
      <c r="A129" s="31" t="s">
        <v>18</v>
      </c>
      <c r="B129" s="110" t="s">
        <v>423</v>
      </c>
      <c r="C129" s="269">
        <f>+C130+C131+C132</f>
        <v>0</v>
      </c>
    </row>
    <row r="130" spans="1:3" s="85" customFormat="1" ht="12" customHeight="1">
      <c r="A130" s="399" t="s">
        <v>239</v>
      </c>
      <c r="B130" s="9" t="s">
        <v>487</v>
      </c>
      <c r="C130" s="237"/>
    </row>
    <row r="131" spans="1:3" ht="12" customHeight="1">
      <c r="A131" s="399" t="s">
        <v>240</v>
      </c>
      <c r="B131" s="9" t="s">
        <v>431</v>
      </c>
      <c r="C131" s="237"/>
    </row>
    <row r="132" spans="1:3" ht="12" customHeight="1" thickBot="1">
      <c r="A132" s="408" t="s">
        <v>241</v>
      </c>
      <c r="B132" s="7" t="s">
        <v>486</v>
      </c>
      <c r="C132" s="237"/>
    </row>
    <row r="133" spans="1:3" ht="12" customHeight="1" thickBot="1">
      <c r="A133" s="31" t="s">
        <v>19</v>
      </c>
      <c r="B133" s="110" t="s">
        <v>424</v>
      </c>
      <c r="C133" s="269">
        <f>+C134+C135+C136+C137+C138+C139</f>
        <v>0</v>
      </c>
    </row>
    <row r="134" spans="1:3" ht="12" customHeight="1">
      <c r="A134" s="399" t="s">
        <v>85</v>
      </c>
      <c r="B134" s="9" t="s">
        <v>433</v>
      </c>
      <c r="C134" s="237"/>
    </row>
    <row r="135" spans="1:3" ht="12" customHeight="1">
      <c r="A135" s="399" t="s">
        <v>86</v>
      </c>
      <c r="B135" s="9" t="s">
        <v>425</v>
      </c>
      <c r="C135" s="237"/>
    </row>
    <row r="136" spans="1:3" ht="12" customHeight="1">
      <c r="A136" s="399" t="s">
        <v>87</v>
      </c>
      <c r="B136" s="9" t="s">
        <v>426</v>
      </c>
      <c r="C136" s="237"/>
    </row>
    <row r="137" spans="1:3" ht="12" customHeight="1">
      <c r="A137" s="399" t="s">
        <v>155</v>
      </c>
      <c r="B137" s="9" t="s">
        <v>485</v>
      </c>
      <c r="C137" s="237"/>
    </row>
    <row r="138" spans="1:3" ht="12" customHeight="1">
      <c r="A138" s="399" t="s">
        <v>156</v>
      </c>
      <c r="B138" s="9" t="s">
        <v>428</v>
      </c>
      <c r="C138" s="237"/>
    </row>
    <row r="139" spans="1:3" s="85" customFormat="1" ht="12" customHeight="1" thickBot="1">
      <c r="A139" s="408" t="s">
        <v>157</v>
      </c>
      <c r="B139" s="7" t="s">
        <v>429</v>
      </c>
      <c r="C139" s="237"/>
    </row>
    <row r="140" spans="1:11" ht="12" customHeight="1" thickBot="1">
      <c r="A140" s="31" t="s">
        <v>20</v>
      </c>
      <c r="B140" s="110" t="s">
        <v>512</v>
      </c>
      <c r="C140" s="275">
        <f>+C141+C142+C144+C145+C143</f>
        <v>0</v>
      </c>
      <c r="K140" s="220"/>
    </row>
    <row r="141" spans="1:3" ht="12.75">
      <c r="A141" s="399" t="s">
        <v>88</v>
      </c>
      <c r="B141" s="9" t="s">
        <v>345</v>
      </c>
      <c r="C141" s="237"/>
    </row>
    <row r="142" spans="1:3" ht="12" customHeight="1">
      <c r="A142" s="399" t="s">
        <v>89</v>
      </c>
      <c r="B142" s="9" t="s">
        <v>346</v>
      </c>
      <c r="C142" s="237"/>
    </row>
    <row r="143" spans="1:3" s="85" customFormat="1" ht="12" customHeight="1">
      <c r="A143" s="399" t="s">
        <v>259</v>
      </c>
      <c r="B143" s="9" t="s">
        <v>511</v>
      </c>
      <c r="C143" s="237"/>
    </row>
    <row r="144" spans="1:3" s="85" customFormat="1" ht="12" customHeight="1">
      <c r="A144" s="399" t="s">
        <v>260</v>
      </c>
      <c r="B144" s="9" t="s">
        <v>438</v>
      </c>
      <c r="C144" s="237"/>
    </row>
    <row r="145" spans="1:3" s="85" customFormat="1" ht="12" customHeight="1" thickBot="1">
      <c r="A145" s="408" t="s">
        <v>261</v>
      </c>
      <c r="B145" s="7" t="s">
        <v>365</v>
      </c>
      <c r="C145" s="237"/>
    </row>
    <row r="146" spans="1:3" s="85" customFormat="1" ht="12" customHeight="1" thickBot="1">
      <c r="A146" s="31" t="s">
        <v>21</v>
      </c>
      <c r="B146" s="110" t="s">
        <v>439</v>
      </c>
      <c r="C146" s="278">
        <f>+C147+C148+C149+C150+C151</f>
        <v>0</v>
      </c>
    </row>
    <row r="147" spans="1:3" s="85" customFormat="1" ht="12" customHeight="1">
      <c r="A147" s="399" t="s">
        <v>90</v>
      </c>
      <c r="B147" s="9" t="s">
        <v>434</v>
      </c>
      <c r="C147" s="237"/>
    </row>
    <row r="148" spans="1:3" s="85" customFormat="1" ht="12" customHeight="1">
      <c r="A148" s="399" t="s">
        <v>91</v>
      </c>
      <c r="B148" s="9" t="s">
        <v>441</v>
      </c>
      <c r="C148" s="237"/>
    </row>
    <row r="149" spans="1:3" s="85" customFormat="1" ht="12" customHeight="1">
      <c r="A149" s="399" t="s">
        <v>271</v>
      </c>
      <c r="B149" s="9" t="s">
        <v>436</v>
      </c>
      <c r="C149" s="237"/>
    </row>
    <row r="150" spans="1:3" ht="12.75" customHeight="1">
      <c r="A150" s="399" t="s">
        <v>272</v>
      </c>
      <c r="B150" s="9" t="s">
        <v>488</v>
      </c>
      <c r="C150" s="237"/>
    </row>
    <row r="151" spans="1:3" ht="12.75" customHeight="1" thickBot="1">
      <c r="A151" s="408" t="s">
        <v>440</v>
      </c>
      <c r="B151" s="7" t="s">
        <v>443</v>
      </c>
      <c r="C151" s="239"/>
    </row>
    <row r="152" spans="1:3" ht="12.75" customHeight="1" thickBot="1">
      <c r="A152" s="452" t="s">
        <v>22</v>
      </c>
      <c r="B152" s="110" t="s">
        <v>444</v>
      </c>
      <c r="C152" s="278"/>
    </row>
    <row r="153" spans="1:3" ht="12" customHeight="1" thickBot="1">
      <c r="A153" s="452" t="s">
        <v>23</v>
      </c>
      <c r="B153" s="110" t="s">
        <v>445</v>
      </c>
      <c r="C153" s="278"/>
    </row>
    <row r="154" spans="1:3" ht="15" customHeight="1" thickBot="1">
      <c r="A154" s="31" t="s">
        <v>24</v>
      </c>
      <c r="B154" s="110" t="s">
        <v>447</v>
      </c>
      <c r="C154" s="390">
        <f>+C129+C133+C140+C146+C152+C153</f>
        <v>0</v>
      </c>
    </row>
    <row r="155" spans="1:3" ht="13.5" thickBot="1">
      <c r="A155" s="410" t="s">
        <v>25</v>
      </c>
      <c r="B155" s="347" t="s">
        <v>446</v>
      </c>
      <c r="C155" s="528">
        <f>+C128+C154</f>
        <v>0</v>
      </c>
    </row>
    <row r="156" spans="1:3" ht="15" customHeight="1" thickBot="1">
      <c r="A156" s="352"/>
      <c r="B156" s="353"/>
      <c r="C156" s="354"/>
    </row>
    <row r="157" spans="1:3" ht="14.25" customHeight="1" thickBot="1">
      <c r="A157" s="218" t="s">
        <v>489</v>
      </c>
      <c r="B157" s="219"/>
      <c r="C157" s="108">
        <v>0</v>
      </c>
    </row>
    <row r="158" spans="1:3" ht="13.5" thickBot="1">
      <c r="A158" s="218" t="s">
        <v>182</v>
      </c>
      <c r="B158" s="219"/>
      <c r="C158" s="108">
        <v>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3"/>
  <sheetViews>
    <sheetView zoomScale="130" zoomScaleNormal="130" workbookViewId="0" topLeftCell="A43">
      <selection activeCell="C65" sqref="C65"/>
    </sheetView>
  </sheetViews>
  <sheetFormatPr defaultColWidth="9.00390625" defaultRowHeight="12.75"/>
  <cols>
    <col min="1" max="1" width="13.00390625" style="216" customWidth="1"/>
    <col min="2" max="2" width="59.00390625" style="217" customWidth="1"/>
    <col min="3" max="5" width="15.875" style="217" customWidth="1"/>
    <col min="6" max="16384" width="9.375" style="217" customWidth="1"/>
  </cols>
  <sheetData>
    <row r="1" spans="1:5" s="196" customFormat="1" ht="21" customHeight="1" thickBot="1">
      <c r="A1" s="195"/>
      <c r="B1" s="197"/>
      <c r="C1" s="2"/>
      <c r="D1" s="2"/>
      <c r="E1" s="513" t="s">
        <v>618</v>
      </c>
    </row>
    <row r="2" spans="1:5" s="419" customFormat="1" ht="24.75" thickBot="1">
      <c r="A2" s="167" t="s">
        <v>619</v>
      </c>
      <c r="B2" s="702" t="s">
        <v>539</v>
      </c>
      <c r="C2" s="703"/>
      <c r="D2" s="704"/>
      <c r="E2" s="705" t="s">
        <v>55</v>
      </c>
    </row>
    <row r="3" spans="1:5" s="419" customFormat="1" ht="24.75" thickBot="1">
      <c r="A3" s="167" t="s">
        <v>179</v>
      </c>
      <c r="B3" s="702" t="s">
        <v>373</v>
      </c>
      <c r="C3" s="703"/>
      <c r="D3" s="704"/>
      <c r="E3" s="705" t="s">
        <v>50</v>
      </c>
    </row>
    <row r="4" spans="1:5" s="420" customFormat="1" ht="15.75" customHeight="1" thickBot="1">
      <c r="A4" s="199"/>
      <c r="B4" s="199"/>
      <c r="C4" s="200"/>
      <c r="D4" s="82"/>
      <c r="E4" s="200" t="str">
        <f>'[1]5.1.3. sz. mell'!E4</f>
        <v>Forintban!</v>
      </c>
    </row>
    <row r="5" spans="1:5" ht="24.75" thickBot="1">
      <c r="A5" s="372" t="s">
        <v>181</v>
      </c>
      <c r="B5" s="201" t="s">
        <v>533</v>
      </c>
      <c r="C5" s="24" t="s">
        <v>576</v>
      </c>
      <c r="D5" s="24" t="s">
        <v>581</v>
      </c>
      <c r="E5" s="36" t="str">
        <f>+CONCATENATE(LEFT('[1]ÖSSZEFÜGGÉSEK'!A7,4),"2017.12.31.",CHAR(10),"Módosítás utáni")</f>
        <v>2017.12.31.
Módosítás utáni</v>
      </c>
    </row>
    <row r="6" spans="1:5" s="421" customFormat="1" ht="12.75" customHeight="1" thickBot="1">
      <c r="A6" s="170" t="s">
        <v>467</v>
      </c>
      <c r="B6" s="171" t="s">
        <v>468</v>
      </c>
      <c r="C6" s="171" t="s">
        <v>469</v>
      </c>
      <c r="D6" s="688" t="s">
        <v>471</v>
      </c>
      <c r="E6" s="541" t="s">
        <v>578</v>
      </c>
    </row>
    <row r="7" spans="1:5" s="421" customFormat="1" ht="15.75" customHeight="1" thickBot="1">
      <c r="A7" s="689" t="s">
        <v>52</v>
      </c>
      <c r="B7" s="690"/>
      <c r="C7" s="690"/>
      <c r="D7" s="690"/>
      <c r="E7" s="691"/>
    </row>
    <row r="8" spans="1:5" s="337" customFormat="1" ht="12" customHeight="1" thickBot="1">
      <c r="A8" s="170" t="s">
        <v>15</v>
      </c>
      <c r="B8" s="206" t="s">
        <v>490</v>
      </c>
      <c r="C8" s="284">
        <f>SUM(C9:C19)</f>
        <v>0</v>
      </c>
      <c r="D8" s="284">
        <f>SUM(D9:D19)</f>
        <v>14461</v>
      </c>
      <c r="E8" s="330">
        <f>SUM(E9:E19)</f>
        <v>14461</v>
      </c>
    </row>
    <row r="9" spans="1:5" s="337" customFormat="1" ht="12" customHeight="1">
      <c r="A9" s="414" t="s">
        <v>92</v>
      </c>
      <c r="B9" s="10" t="s">
        <v>248</v>
      </c>
      <c r="C9" s="575"/>
      <c r="D9" s="575"/>
      <c r="E9" s="706">
        <f>C9+D9</f>
        <v>0</v>
      </c>
    </row>
    <row r="10" spans="1:5" s="337" customFormat="1" ht="12" customHeight="1">
      <c r="A10" s="415" t="s">
        <v>93</v>
      </c>
      <c r="B10" s="8" t="s">
        <v>249</v>
      </c>
      <c r="C10" s="281"/>
      <c r="D10" s="281"/>
      <c r="E10" s="577">
        <f aca="true" t="shared" si="0" ref="E10:E18">C10+D10</f>
        <v>0</v>
      </c>
    </row>
    <row r="11" spans="1:5" s="337" customFormat="1" ht="12" customHeight="1">
      <c r="A11" s="415" t="s">
        <v>94</v>
      </c>
      <c r="B11" s="8" t="s">
        <v>250</v>
      </c>
      <c r="C11" s="281"/>
      <c r="D11" s="281"/>
      <c r="E11" s="577">
        <f t="shared" si="0"/>
        <v>0</v>
      </c>
    </row>
    <row r="12" spans="1:5" s="337" customFormat="1" ht="12" customHeight="1">
      <c r="A12" s="415" t="s">
        <v>95</v>
      </c>
      <c r="B12" s="8" t="s">
        <v>251</v>
      </c>
      <c r="C12" s="281"/>
      <c r="D12" s="281"/>
      <c r="E12" s="577">
        <f t="shared" si="0"/>
        <v>0</v>
      </c>
    </row>
    <row r="13" spans="1:5" s="337" customFormat="1" ht="12" customHeight="1">
      <c r="A13" s="415" t="s">
        <v>137</v>
      </c>
      <c r="B13" s="8" t="s">
        <v>252</v>
      </c>
      <c r="C13" s="281"/>
      <c r="D13" s="281"/>
      <c r="E13" s="577">
        <f t="shared" si="0"/>
        <v>0</v>
      </c>
    </row>
    <row r="14" spans="1:5" s="337" customFormat="1" ht="12" customHeight="1">
      <c r="A14" s="415" t="s">
        <v>96</v>
      </c>
      <c r="B14" s="8" t="s">
        <v>374</v>
      </c>
      <c r="C14" s="281"/>
      <c r="D14" s="281"/>
      <c r="E14" s="577">
        <f t="shared" si="0"/>
        <v>0</v>
      </c>
    </row>
    <row r="15" spans="1:5" s="337" customFormat="1" ht="12" customHeight="1">
      <c r="A15" s="415" t="s">
        <v>97</v>
      </c>
      <c r="B15" s="7" t="s">
        <v>375</v>
      </c>
      <c r="C15" s="281"/>
      <c r="D15" s="281"/>
      <c r="E15" s="577">
        <f t="shared" si="0"/>
        <v>0</v>
      </c>
    </row>
    <row r="16" spans="1:5" s="337" customFormat="1" ht="12" customHeight="1">
      <c r="A16" s="415" t="s">
        <v>107</v>
      </c>
      <c r="B16" s="8" t="s">
        <v>255</v>
      </c>
      <c r="C16" s="578"/>
      <c r="D16" s="578">
        <v>10</v>
      </c>
      <c r="E16" s="579">
        <f t="shared" si="0"/>
        <v>10</v>
      </c>
    </row>
    <row r="17" spans="1:5" s="422" customFormat="1" ht="12" customHeight="1">
      <c r="A17" s="415" t="s">
        <v>108</v>
      </c>
      <c r="B17" s="8" t="s">
        <v>256</v>
      </c>
      <c r="C17" s="281"/>
      <c r="D17" s="281"/>
      <c r="E17" s="577">
        <f t="shared" si="0"/>
        <v>0</v>
      </c>
    </row>
    <row r="18" spans="1:5" s="422" customFormat="1" ht="12" customHeight="1">
      <c r="A18" s="415" t="s">
        <v>109</v>
      </c>
      <c r="B18" s="8" t="s">
        <v>410</v>
      </c>
      <c r="C18" s="283"/>
      <c r="D18" s="283"/>
      <c r="E18" s="707">
        <f t="shared" si="0"/>
        <v>0</v>
      </c>
    </row>
    <row r="19" spans="1:5" s="422" customFormat="1" ht="12" customHeight="1" thickBot="1">
      <c r="A19" s="415" t="s">
        <v>110</v>
      </c>
      <c r="B19" s="7" t="s">
        <v>257</v>
      </c>
      <c r="C19" s="283"/>
      <c r="D19" s="283">
        <v>14451</v>
      </c>
      <c r="E19" s="707">
        <f>C19+D19</f>
        <v>14451</v>
      </c>
    </row>
    <row r="20" spans="1:5" s="337" customFormat="1" ht="12" customHeight="1" thickBot="1">
      <c r="A20" s="170" t="s">
        <v>16</v>
      </c>
      <c r="B20" s="206" t="s">
        <v>376</v>
      </c>
      <c r="C20" s="284">
        <f>SUM(C21:C23)</f>
        <v>0</v>
      </c>
      <c r="D20" s="284">
        <f>SUM(D21:D23)</f>
        <v>0</v>
      </c>
      <c r="E20" s="330">
        <f>SUM(E21:E23)</f>
        <v>0</v>
      </c>
    </row>
    <row r="21" spans="1:5" s="422" customFormat="1" ht="12" customHeight="1">
      <c r="A21" s="415" t="s">
        <v>98</v>
      </c>
      <c r="B21" s="9" t="s">
        <v>229</v>
      </c>
      <c r="C21" s="281"/>
      <c r="D21" s="281"/>
      <c r="E21" s="577">
        <f>C21+D21</f>
        <v>0</v>
      </c>
    </row>
    <row r="22" spans="1:5" s="422" customFormat="1" ht="12" customHeight="1">
      <c r="A22" s="415" t="s">
        <v>99</v>
      </c>
      <c r="B22" s="8" t="s">
        <v>377</v>
      </c>
      <c r="C22" s="281"/>
      <c r="D22" s="281"/>
      <c r="E22" s="577">
        <f>C22+D22</f>
        <v>0</v>
      </c>
    </row>
    <row r="23" spans="1:5" s="422" customFormat="1" ht="12" customHeight="1">
      <c r="A23" s="415" t="s">
        <v>100</v>
      </c>
      <c r="B23" s="8" t="s">
        <v>378</v>
      </c>
      <c r="C23" s="281"/>
      <c r="D23" s="281"/>
      <c r="E23" s="577">
        <f>C23+D23</f>
        <v>0</v>
      </c>
    </row>
    <row r="24" spans="1:5" s="422" customFormat="1" ht="12" customHeight="1" thickBot="1">
      <c r="A24" s="415" t="s">
        <v>101</v>
      </c>
      <c r="B24" s="8" t="s">
        <v>491</v>
      </c>
      <c r="C24" s="281"/>
      <c r="D24" s="281"/>
      <c r="E24" s="577">
        <f>C24+D24</f>
        <v>0</v>
      </c>
    </row>
    <row r="25" spans="1:5" s="422" customFormat="1" ht="12" customHeight="1" thickBot="1">
      <c r="A25" s="175" t="s">
        <v>17</v>
      </c>
      <c r="B25" s="110" t="s">
        <v>154</v>
      </c>
      <c r="C25" s="708">
        <v>20000</v>
      </c>
      <c r="D25" s="708">
        <v>6000</v>
      </c>
      <c r="E25" s="330">
        <v>26000</v>
      </c>
    </row>
    <row r="26" spans="1:5" s="422" customFormat="1" ht="12" customHeight="1" thickBot="1">
      <c r="A26" s="175" t="s">
        <v>18</v>
      </c>
      <c r="B26" s="110" t="s">
        <v>492</v>
      </c>
      <c r="C26" s="284">
        <f>+C27+C28+C29</f>
        <v>0</v>
      </c>
      <c r="D26" s="284">
        <f>+D27+D28+D29</f>
        <v>0</v>
      </c>
      <c r="E26" s="330">
        <f>+E27+E28+E29</f>
        <v>0</v>
      </c>
    </row>
    <row r="27" spans="1:5" s="422" customFormat="1" ht="12" customHeight="1">
      <c r="A27" s="416" t="s">
        <v>239</v>
      </c>
      <c r="B27" s="417" t="s">
        <v>234</v>
      </c>
      <c r="C27" s="580"/>
      <c r="D27" s="580"/>
      <c r="E27" s="581">
        <f>C27+D27</f>
        <v>0</v>
      </c>
    </row>
    <row r="28" spans="1:5" s="422" customFormat="1" ht="12" customHeight="1">
      <c r="A28" s="416" t="s">
        <v>240</v>
      </c>
      <c r="B28" s="417" t="s">
        <v>377</v>
      </c>
      <c r="C28" s="281"/>
      <c r="D28" s="281"/>
      <c r="E28" s="577">
        <f>C28+D28</f>
        <v>0</v>
      </c>
    </row>
    <row r="29" spans="1:5" s="422" customFormat="1" ht="12" customHeight="1">
      <c r="A29" s="416" t="s">
        <v>241</v>
      </c>
      <c r="B29" s="418" t="s">
        <v>380</v>
      </c>
      <c r="C29" s="281"/>
      <c r="D29" s="281"/>
      <c r="E29" s="577">
        <f>C29+D29</f>
        <v>0</v>
      </c>
    </row>
    <row r="30" spans="1:5" s="422" customFormat="1" ht="12" customHeight="1" thickBot="1">
      <c r="A30" s="415" t="s">
        <v>242</v>
      </c>
      <c r="B30" s="124" t="s">
        <v>493</v>
      </c>
      <c r="C30" s="709"/>
      <c r="D30" s="709"/>
      <c r="E30" s="710">
        <f>C30+D30</f>
        <v>0</v>
      </c>
    </row>
    <row r="31" spans="1:5" s="422" customFormat="1" ht="12" customHeight="1" thickBot="1">
      <c r="A31" s="175" t="s">
        <v>19</v>
      </c>
      <c r="B31" s="110" t="s">
        <v>381</v>
      </c>
      <c r="C31" s="284">
        <f>+C32+C33+C34</f>
        <v>0</v>
      </c>
      <c r="D31" s="284">
        <f>+D32+D33+D34</f>
        <v>0</v>
      </c>
      <c r="E31" s="330">
        <f>+E32+E33+E34</f>
        <v>0</v>
      </c>
    </row>
    <row r="32" spans="1:5" s="422" customFormat="1" ht="12" customHeight="1">
      <c r="A32" s="416" t="s">
        <v>85</v>
      </c>
      <c r="B32" s="417" t="s">
        <v>262</v>
      </c>
      <c r="C32" s="580"/>
      <c r="D32" s="580"/>
      <c r="E32" s="581">
        <f>C32+D32</f>
        <v>0</v>
      </c>
    </row>
    <row r="33" spans="1:5" s="422" customFormat="1" ht="12" customHeight="1">
      <c r="A33" s="416" t="s">
        <v>86</v>
      </c>
      <c r="B33" s="418" t="s">
        <v>263</v>
      </c>
      <c r="C33" s="285"/>
      <c r="D33" s="285"/>
      <c r="E33" s="566">
        <f>C33+D33</f>
        <v>0</v>
      </c>
    </row>
    <row r="34" spans="1:5" s="422" customFormat="1" ht="12" customHeight="1" thickBot="1">
      <c r="A34" s="415" t="s">
        <v>87</v>
      </c>
      <c r="B34" s="124" t="s">
        <v>264</v>
      </c>
      <c r="C34" s="709"/>
      <c r="D34" s="709"/>
      <c r="E34" s="710">
        <f>C34+D34</f>
        <v>0</v>
      </c>
    </row>
    <row r="35" spans="1:5" s="337" customFormat="1" ht="12" customHeight="1" thickBot="1">
      <c r="A35" s="175" t="s">
        <v>20</v>
      </c>
      <c r="B35" s="110" t="s">
        <v>350</v>
      </c>
      <c r="C35" s="708"/>
      <c r="D35" s="708"/>
      <c r="E35" s="330">
        <f>C35+D35</f>
        <v>0</v>
      </c>
    </row>
    <row r="36" spans="1:5" s="337" customFormat="1" ht="12" customHeight="1" thickBot="1">
      <c r="A36" s="175" t="s">
        <v>21</v>
      </c>
      <c r="B36" s="110" t="s">
        <v>382</v>
      </c>
      <c r="C36" s="708"/>
      <c r="D36" s="708"/>
      <c r="E36" s="330">
        <f>C36+D36</f>
        <v>0</v>
      </c>
    </row>
    <row r="37" spans="1:5" s="337" customFormat="1" ht="12" customHeight="1" thickBot="1">
      <c r="A37" s="170" t="s">
        <v>22</v>
      </c>
      <c r="B37" s="110" t="s">
        <v>383</v>
      </c>
      <c r="C37" s="284">
        <f>+C8+C20+C25+C26+C31+C35+C36</f>
        <v>20000</v>
      </c>
      <c r="D37" s="284">
        <f>+D8+D20+D25+D26+D31+D35+D36</f>
        <v>20461</v>
      </c>
      <c r="E37" s="330">
        <f>+E8+E20+E25+E26+E31+E35+E36</f>
        <v>40461</v>
      </c>
    </row>
    <row r="38" spans="1:5" s="337" customFormat="1" ht="12" customHeight="1" thickBot="1">
      <c r="A38" s="207" t="s">
        <v>23</v>
      </c>
      <c r="B38" s="110" t="s">
        <v>384</v>
      </c>
      <c r="C38" s="284">
        <f>+C39+C40+C41</f>
        <v>52678976</v>
      </c>
      <c r="D38" s="284">
        <f>+D39+D40+D41</f>
        <v>553755</v>
      </c>
      <c r="E38" s="330">
        <f>+E39+E40+E41</f>
        <v>53232731</v>
      </c>
    </row>
    <row r="39" spans="1:5" s="337" customFormat="1" ht="12" customHeight="1">
      <c r="A39" s="416" t="s">
        <v>385</v>
      </c>
      <c r="B39" s="417" t="s">
        <v>211</v>
      </c>
      <c r="C39" s="580">
        <v>537610</v>
      </c>
      <c r="D39" s="580">
        <v>224907</v>
      </c>
      <c r="E39" s="581">
        <f>C39+D39</f>
        <v>762517</v>
      </c>
    </row>
    <row r="40" spans="1:5" s="337" customFormat="1" ht="12" customHeight="1">
      <c r="A40" s="416" t="s">
        <v>386</v>
      </c>
      <c r="B40" s="418" t="s">
        <v>2</v>
      </c>
      <c r="C40" s="285"/>
      <c r="D40" s="285"/>
      <c r="E40" s="566">
        <f>C40+D40</f>
        <v>0</v>
      </c>
    </row>
    <row r="41" spans="1:5" s="422" customFormat="1" ht="12" customHeight="1" thickBot="1">
      <c r="A41" s="415" t="s">
        <v>387</v>
      </c>
      <c r="B41" s="124" t="s">
        <v>388</v>
      </c>
      <c r="C41" s="709">
        <v>52141366</v>
      </c>
      <c r="D41" s="709">
        <v>328848</v>
      </c>
      <c r="E41" s="710">
        <f>C41+D41</f>
        <v>52470214</v>
      </c>
    </row>
    <row r="42" spans="1:5" s="422" customFormat="1" ht="15" customHeight="1" thickBot="1">
      <c r="A42" s="207" t="s">
        <v>24</v>
      </c>
      <c r="B42" s="208" t="s">
        <v>389</v>
      </c>
      <c r="C42" s="711">
        <f>+C37+C38</f>
        <v>52698976</v>
      </c>
      <c r="D42" s="711">
        <f>+D37+D38</f>
        <v>574216</v>
      </c>
      <c r="E42" s="333">
        <f>+E37+E38</f>
        <v>53273192</v>
      </c>
    </row>
    <row r="43" spans="1:3" s="422" customFormat="1" ht="15" customHeight="1">
      <c r="A43" s="209"/>
      <c r="B43" s="210"/>
      <c r="C43" s="331"/>
    </row>
    <row r="44" spans="1:3" ht="13.5" thickBot="1">
      <c r="A44" s="211"/>
      <c r="B44" s="212"/>
      <c r="C44" s="332"/>
    </row>
    <row r="45" spans="1:5" s="421" customFormat="1" ht="16.5" customHeight="1" thickBot="1">
      <c r="A45" s="689" t="s">
        <v>53</v>
      </c>
      <c r="B45" s="690"/>
      <c r="C45" s="690"/>
      <c r="D45" s="690"/>
      <c r="E45" s="691"/>
    </row>
    <row r="46" spans="1:5" s="423" customFormat="1" ht="12" customHeight="1" thickBot="1">
      <c r="A46" s="175" t="s">
        <v>15</v>
      </c>
      <c r="B46" s="110" t="s">
        <v>390</v>
      </c>
      <c r="C46" s="284">
        <f>SUM(C47:C51)</f>
        <v>51428976</v>
      </c>
      <c r="D46" s="284">
        <f>SUM(D47:D51)</f>
        <v>1513399</v>
      </c>
      <c r="E46" s="330">
        <f>SUM(E47:E51)</f>
        <v>52942375</v>
      </c>
    </row>
    <row r="47" spans="1:5" ht="12" customHeight="1">
      <c r="A47" s="415" t="s">
        <v>92</v>
      </c>
      <c r="B47" s="9" t="s">
        <v>46</v>
      </c>
      <c r="C47" s="580">
        <v>31719500</v>
      </c>
      <c r="D47" s="580">
        <v>2648519</v>
      </c>
      <c r="E47" s="581">
        <f>C47+D47</f>
        <v>34368019</v>
      </c>
    </row>
    <row r="48" spans="1:5" ht="12" customHeight="1">
      <c r="A48" s="415" t="s">
        <v>93</v>
      </c>
      <c r="B48" s="8" t="s">
        <v>163</v>
      </c>
      <c r="C48" s="71">
        <v>7187276</v>
      </c>
      <c r="D48" s="71">
        <v>901276</v>
      </c>
      <c r="E48" s="569">
        <f>C48+D48</f>
        <v>8088552</v>
      </c>
    </row>
    <row r="49" spans="1:5" ht="12" customHeight="1">
      <c r="A49" s="415" t="s">
        <v>94</v>
      </c>
      <c r="B49" s="8" t="s">
        <v>129</v>
      </c>
      <c r="C49" s="71">
        <v>12522200</v>
      </c>
      <c r="D49" s="71">
        <v>-2036396</v>
      </c>
      <c r="E49" s="569">
        <f>C49+D49</f>
        <v>10485804</v>
      </c>
    </row>
    <row r="50" spans="1:5" ht="12" customHeight="1">
      <c r="A50" s="415" t="s">
        <v>95</v>
      </c>
      <c r="B50" s="8" t="s">
        <v>164</v>
      </c>
      <c r="C50" s="71"/>
      <c r="D50" s="71"/>
      <c r="E50" s="569">
        <f>C50+D50</f>
        <v>0</v>
      </c>
    </row>
    <row r="51" spans="1:5" ht="12" customHeight="1" thickBot="1">
      <c r="A51" s="415" t="s">
        <v>137</v>
      </c>
      <c r="B51" s="8" t="s">
        <v>165</v>
      </c>
      <c r="C51" s="71"/>
      <c r="D51" s="71"/>
      <c r="E51" s="569">
        <f>C51+D51</f>
        <v>0</v>
      </c>
    </row>
    <row r="52" spans="1:5" ht="12" customHeight="1" thickBot="1">
      <c r="A52" s="175" t="s">
        <v>16</v>
      </c>
      <c r="B52" s="110" t="s">
        <v>391</v>
      </c>
      <c r="C52" s="284">
        <f>SUM(C53:C55)</f>
        <v>1270000</v>
      </c>
      <c r="D52" s="284">
        <f>SUM(D53:D55)</f>
        <v>-939183</v>
      </c>
      <c r="E52" s="330">
        <f>SUM(E53:E55)</f>
        <v>330817</v>
      </c>
    </row>
    <row r="53" spans="1:5" s="423" customFormat="1" ht="12" customHeight="1">
      <c r="A53" s="415" t="s">
        <v>98</v>
      </c>
      <c r="B53" s="9" t="s">
        <v>204</v>
      </c>
      <c r="C53" s="580">
        <v>1270000</v>
      </c>
      <c r="D53" s="580">
        <v>-939183</v>
      </c>
      <c r="E53" s="581">
        <f>C53+D53</f>
        <v>330817</v>
      </c>
    </row>
    <row r="54" spans="1:5" ht="12" customHeight="1">
      <c r="A54" s="415" t="s">
        <v>99</v>
      </c>
      <c r="B54" s="8" t="s">
        <v>167</v>
      </c>
      <c r="C54" s="71"/>
      <c r="D54" s="71"/>
      <c r="E54" s="569">
        <f>C54+D54</f>
        <v>0</v>
      </c>
    </row>
    <row r="55" spans="1:5" ht="12" customHeight="1">
      <c r="A55" s="415" t="s">
        <v>100</v>
      </c>
      <c r="B55" s="8" t="s">
        <v>54</v>
      </c>
      <c r="C55" s="71"/>
      <c r="D55" s="71"/>
      <c r="E55" s="569">
        <f>C55+D55</f>
        <v>0</v>
      </c>
    </row>
    <row r="56" spans="1:5" ht="12" customHeight="1" thickBot="1">
      <c r="A56" s="415" t="s">
        <v>101</v>
      </c>
      <c r="B56" s="8" t="s">
        <v>494</v>
      </c>
      <c r="C56" s="71"/>
      <c r="D56" s="71"/>
      <c r="E56" s="569">
        <f>C56+D56</f>
        <v>0</v>
      </c>
    </row>
    <row r="57" spans="1:5" ht="12" customHeight="1" thickBot="1">
      <c r="A57" s="175" t="s">
        <v>17</v>
      </c>
      <c r="B57" s="110" t="s">
        <v>10</v>
      </c>
      <c r="C57" s="708"/>
      <c r="D57" s="708"/>
      <c r="E57" s="330">
        <f>C57+D57</f>
        <v>0</v>
      </c>
    </row>
    <row r="58" spans="1:5" ht="15" customHeight="1" thickBot="1">
      <c r="A58" s="175" t="s">
        <v>18</v>
      </c>
      <c r="B58" s="215" t="s">
        <v>500</v>
      </c>
      <c r="C58" s="711">
        <f>+C46+C52+C57</f>
        <v>52698976</v>
      </c>
      <c r="D58" s="711">
        <f>+D46+D52+D57</f>
        <v>574216</v>
      </c>
      <c r="E58" s="333">
        <f>+E46+E52+E57</f>
        <v>53273192</v>
      </c>
    </row>
    <row r="59" spans="3:5" ht="13.5" thickBot="1">
      <c r="C59" s="334"/>
      <c r="D59" s="334"/>
      <c r="E59" s="334"/>
    </row>
    <row r="60" spans="1:5" ht="15" customHeight="1" thickBot="1">
      <c r="A60" s="218" t="s">
        <v>489</v>
      </c>
      <c r="B60" s="219"/>
      <c r="C60" s="698">
        <v>7</v>
      </c>
      <c r="D60" s="698">
        <v>0</v>
      </c>
      <c r="E60" s="699">
        <f>C60+D60</f>
        <v>7</v>
      </c>
    </row>
    <row r="61" spans="1:5" ht="14.25" customHeight="1" thickBot="1">
      <c r="A61" s="218" t="s">
        <v>182</v>
      </c>
      <c r="B61" s="219"/>
      <c r="C61" s="698">
        <v>0</v>
      </c>
      <c r="D61" s="698">
        <v>0</v>
      </c>
      <c r="E61" s="699">
        <f>C61+D61</f>
        <v>0</v>
      </c>
    </row>
    <row r="63" spans="1:4" ht="12.75">
      <c r="A63" s="732" t="s">
        <v>633</v>
      </c>
      <c r="B63" s="732"/>
      <c r="C63" s="732"/>
      <c r="D63" s="732"/>
    </row>
  </sheetData>
  <sheetProtection formatCells="0"/>
  <mergeCells count="5">
    <mergeCell ref="B2:D2"/>
    <mergeCell ref="B3:D3"/>
    <mergeCell ref="A7:E7"/>
    <mergeCell ref="A45:E45"/>
    <mergeCell ref="A63:D6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79">
      <selection activeCell="A89" sqref="A89:D89"/>
    </sheetView>
  </sheetViews>
  <sheetFormatPr defaultColWidth="9.00390625" defaultRowHeight="12.75"/>
  <cols>
    <col min="1" max="1" width="9.50390625" style="348" customWidth="1"/>
    <col min="2" max="2" width="59.625" style="348" customWidth="1"/>
    <col min="3" max="3" width="17.375" style="349" customWidth="1"/>
    <col min="4" max="5" width="17.375" style="377" customWidth="1"/>
    <col min="6" max="16384" width="9.375" style="377" customWidth="1"/>
  </cols>
  <sheetData>
    <row r="1" spans="1:5" ht="15.75" customHeight="1">
      <c r="A1" s="583" t="s">
        <v>12</v>
      </c>
      <c r="B1" s="583"/>
      <c r="C1" s="583"/>
      <c r="D1" s="583"/>
      <c r="E1" s="583"/>
    </row>
    <row r="2" spans="1:5" ht="15.75" customHeight="1" thickBot="1">
      <c r="A2" s="584" t="s">
        <v>141</v>
      </c>
      <c r="B2" s="584"/>
      <c r="C2" s="532"/>
      <c r="E2" s="532" t="s">
        <v>534</v>
      </c>
    </row>
    <row r="3" spans="1:5" ht="15.75">
      <c r="A3" s="585" t="s">
        <v>65</v>
      </c>
      <c r="B3" s="587" t="s">
        <v>14</v>
      </c>
      <c r="C3" s="589" t="str">
        <f>+CONCATENATE(LEFT('[1]ÖSSZEFÜGGÉSEK'!A6,4),". évi")</f>
        <v>2017. évi</v>
      </c>
      <c r="D3" s="590"/>
      <c r="E3" s="591"/>
    </row>
    <row r="4" spans="1:5" ht="28.5" thickBot="1">
      <c r="A4" s="586"/>
      <c r="B4" s="588"/>
      <c r="C4" s="533" t="s">
        <v>576</v>
      </c>
      <c r="D4" s="534" t="s">
        <v>577</v>
      </c>
      <c r="E4" s="535" t="str">
        <f>+CONCATENATE(LEFT('[1]ÖSSZEFÜGGÉSEK'!A6,4),".12.31.",CHAR(10),"Módosítás utáni")</f>
        <v>2017.12.31.
Módosítás utáni</v>
      </c>
    </row>
    <row r="5" spans="1:5" s="378" customFormat="1" ht="12" customHeight="1" thickBot="1">
      <c r="A5" s="373" t="s">
        <v>467</v>
      </c>
      <c r="B5" s="374" t="s">
        <v>468</v>
      </c>
      <c r="C5" s="374" t="s">
        <v>469</v>
      </c>
      <c r="D5" s="374" t="s">
        <v>471</v>
      </c>
      <c r="E5" s="536" t="s">
        <v>578</v>
      </c>
    </row>
    <row r="6" spans="1:5" s="379" customFormat="1" ht="12" customHeight="1" thickBot="1">
      <c r="A6" s="20" t="s">
        <v>15</v>
      </c>
      <c r="B6" s="21" t="s">
        <v>223</v>
      </c>
      <c r="C6" s="362">
        <f>+C7+C8+C9+C10+C11+C12</f>
        <v>92207137</v>
      </c>
      <c r="D6" s="362">
        <f>+D7+D8+D9+D10+D11+D12</f>
        <v>11814854</v>
      </c>
      <c r="E6" s="236">
        <f>+E7+E8+E9+E10+E11+E12</f>
        <v>104021991</v>
      </c>
    </row>
    <row r="7" spans="1:5" s="379" customFormat="1" ht="12" customHeight="1">
      <c r="A7" s="15" t="s">
        <v>92</v>
      </c>
      <c r="B7" s="380" t="s">
        <v>224</v>
      </c>
      <c r="C7" s="364">
        <v>30994697</v>
      </c>
      <c r="D7" s="364">
        <v>1000000</v>
      </c>
      <c r="E7" s="537">
        <f aca="true" t="shared" si="0" ref="E7:E12">C7+D7</f>
        <v>31994697</v>
      </c>
    </row>
    <row r="8" spans="1:5" s="379" customFormat="1" ht="12" customHeight="1">
      <c r="A8" s="14" t="s">
        <v>93</v>
      </c>
      <c r="B8" s="381" t="s">
        <v>225</v>
      </c>
      <c r="C8" s="363">
        <v>28998310</v>
      </c>
      <c r="D8" s="363">
        <v>6986249</v>
      </c>
      <c r="E8" s="537">
        <f t="shared" si="0"/>
        <v>35984559</v>
      </c>
    </row>
    <row r="9" spans="1:5" s="379" customFormat="1" ht="12" customHeight="1">
      <c r="A9" s="14" t="s">
        <v>94</v>
      </c>
      <c r="B9" s="381" t="s">
        <v>226</v>
      </c>
      <c r="C9" s="363">
        <v>29700430</v>
      </c>
      <c r="D9" s="363">
        <v>590474</v>
      </c>
      <c r="E9" s="537">
        <f t="shared" si="0"/>
        <v>30290904</v>
      </c>
    </row>
    <row r="10" spans="1:5" s="379" customFormat="1" ht="12" customHeight="1">
      <c r="A10" s="14" t="s">
        <v>95</v>
      </c>
      <c r="B10" s="381" t="s">
        <v>227</v>
      </c>
      <c r="C10" s="363">
        <v>2513700</v>
      </c>
      <c r="D10" s="363">
        <v>461367</v>
      </c>
      <c r="E10" s="537">
        <f t="shared" si="0"/>
        <v>2975067</v>
      </c>
    </row>
    <row r="11" spans="1:5" s="379" customFormat="1" ht="12" customHeight="1">
      <c r="A11" s="14" t="s">
        <v>137</v>
      </c>
      <c r="B11" s="265" t="s">
        <v>406</v>
      </c>
      <c r="C11" s="363"/>
      <c r="D11" s="363">
        <v>2609044</v>
      </c>
      <c r="E11" s="537">
        <f t="shared" si="0"/>
        <v>2609044</v>
      </c>
    </row>
    <row r="12" spans="1:5" s="379" customFormat="1" ht="12" customHeight="1" thickBot="1">
      <c r="A12" s="16" t="s">
        <v>96</v>
      </c>
      <c r="B12" s="266" t="s">
        <v>407</v>
      </c>
      <c r="C12" s="363"/>
      <c r="D12" s="363">
        <v>167720</v>
      </c>
      <c r="E12" s="537">
        <f t="shared" si="0"/>
        <v>167720</v>
      </c>
    </row>
    <row r="13" spans="1:5" s="379" customFormat="1" ht="12" customHeight="1" thickBot="1">
      <c r="A13" s="20" t="s">
        <v>16</v>
      </c>
      <c r="B13" s="264" t="s">
        <v>228</v>
      </c>
      <c r="C13" s="362">
        <f>+C14+C15+C16+C17+C18</f>
        <v>16718160</v>
      </c>
      <c r="D13" s="362">
        <f>+D14+D15+D16+D17+D18</f>
        <v>2166783</v>
      </c>
      <c r="E13" s="236">
        <f>+E14+E15+E16+E17+E18</f>
        <v>18884943</v>
      </c>
    </row>
    <row r="14" spans="1:5" s="379" customFormat="1" ht="12" customHeight="1">
      <c r="A14" s="15" t="s">
        <v>98</v>
      </c>
      <c r="B14" s="380" t="s">
        <v>229</v>
      </c>
      <c r="C14" s="364"/>
      <c r="D14" s="364"/>
      <c r="E14" s="537">
        <f aca="true" t="shared" si="1" ref="E14:E19">C14+D14</f>
        <v>0</v>
      </c>
    </row>
    <row r="15" spans="1:5" s="379" customFormat="1" ht="12" customHeight="1">
      <c r="A15" s="14" t="s">
        <v>99</v>
      </c>
      <c r="B15" s="381" t="s">
        <v>230</v>
      </c>
      <c r="C15" s="363"/>
      <c r="D15" s="363"/>
      <c r="E15" s="537">
        <f t="shared" si="1"/>
        <v>0</v>
      </c>
    </row>
    <row r="16" spans="1:5" s="379" customFormat="1" ht="12" customHeight="1">
      <c r="A16" s="14" t="s">
        <v>100</v>
      </c>
      <c r="B16" s="381" t="s">
        <v>397</v>
      </c>
      <c r="C16" s="363"/>
      <c r="D16" s="363"/>
      <c r="E16" s="537">
        <f t="shared" si="1"/>
        <v>0</v>
      </c>
    </row>
    <row r="17" spans="1:5" s="379" customFormat="1" ht="12" customHeight="1">
      <c r="A17" s="14" t="s">
        <v>101</v>
      </c>
      <c r="B17" s="381" t="s">
        <v>398</v>
      </c>
      <c r="C17" s="363"/>
      <c r="D17" s="363"/>
      <c r="E17" s="537">
        <f t="shared" si="1"/>
        <v>0</v>
      </c>
    </row>
    <row r="18" spans="1:5" s="379" customFormat="1" ht="12" customHeight="1">
      <c r="A18" s="14" t="s">
        <v>102</v>
      </c>
      <c r="B18" s="381" t="s">
        <v>231</v>
      </c>
      <c r="C18" s="363">
        <v>16718160</v>
      </c>
      <c r="D18" s="363">
        <v>2166783</v>
      </c>
      <c r="E18" s="537">
        <f t="shared" si="1"/>
        <v>18884943</v>
      </c>
    </row>
    <row r="19" spans="1:5" s="379" customFormat="1" ht="12" customHeight="1" thickBot="1">
      <c r="A19" s="16" t="s">
        <v>111</v>
      </c>
      <c r="B19" s="266" t="s">
        <v>232</v>
      </c>
      <c r="C19" s="365"/>
      <c r="D19" s="365"/>
      <c r="E19" s="537">
        <f t="shared" si="1"/>
        <v>0</v>
      </c>
    </row>
    <row r="20" spans="1:5" s="379" customFormat="1" ht="12" customHeight="1" thickBot="1">
      <c r="A20" s="20" t="s">
        <v>17</v>
      </c>
      <c r="B20" s="21" t="s">
        <v>233</v>
      </c>
      <c r="C20" s="362">
        <f>+C21+C22+C23+C24+C25</f>
        <v>0</v>
      </c>
      <c r="D20" s="362">
        <f>+D21+D22+D23+D24+D25</f>
        <v>160348571</v>
      </c>
      <c r="E20" s="236">
        <f>+E21+E22+E23+E24+E25</f>
        <v>160348571</v>
      </c>
    </row>
    <row r="21" spans="1:5" s="379" customFormat="1" ht="12" customHeight="1">
      <c r="A21" s="15" t="s">
        <v>81</v>
      </c>
      <c r="B21" s="380" t="s">
        <v>234</v>
      </c>
      <c r="C21" s="364"/>
      <c r="D21" s="364"/>
      <c r="E21" s="537">
        <f aca="true" t="shared" si="2" ref="E21:E26">C21+D21</f>
        <v>0</v>
      </c>
    </row>
    <row r="22" spans="1:5" s="379" customFormat="1" ht="12" customHeight="1">
      <c r="A22" s="14" t="s">
        <v>82</v>
      </c>
      <c r="B22" s="381" t="s">
        <v>235</v>
      </c>
      <c r="C22" s="363"/>
      <c r="D22" s="363"/>
      <c r="E22" s="537">
        <f t="shared" si="2"/>
        <v>0</v>
      </c>
    </row>
    <row r="23" spans="1:5" s="379" customFormat="1" ht="12" customHeight="1">
      <c r="A23" s="14" t="s">
        <v>83</v>
      </c>
      <c r="B23" s="381" t="s">
        <v>399</v>
      </c>
      <c r="C23" s="363"/>
      <c r="D23" s="363"/>
      <c r="E23" s="537">
        <f t="shared" si="2"/>
        <v>0</v>
      </c>
    </row>
    <row r="24" spans="1:5" s="379" customFormat="1" ht="12" customHeight="1">
      <c r="A24" s="14" t="s">
        <v>84</v>
      </c>
      <c r="B24" s="381" t="s">
        <v>400</v>
      </c>
      <c r="C24" s="363"/>
      <c r="D24" s="363"/>
      <c r="E24" s="537">
        <f t="shared" si="2"/>
        <v>0</v>
      </c>
    </row>
    <row r="25" spans="1:5" s="379" customFormat="1" ht="12" customHeight="1">
      <c r="A25" s="14" t="s">
        <v>151</v>
      </c>
      <c r="B25" s="381" t="s">
        <v>236</v>
      </c>
      <c r="C25" s="363"/>
      <c r="D25" s="363">
        <v>160348571</v>
      </c>
      <c r="E25" s="537">
        <f t="shared" si="2"/>
        <v>160348571</v>
      </c>
    </row>
    <row r="26" spans="1:5" s="379" customFormat="1" ht="12" customHeight="1" thickBot="1">
      <c r="A26" s="16" t="s">
        <v>152</v>
      </c>
      <c r="B26" s="382" t="s">
        <v>237</v>
      </c>
      <c r="C26" s="365"/>
      <c r="D26" s="365">
        <v>160348571</v>
      </c>
      <c r="E26" s="537">
        <f t="shared" si="2"/>
        <v>160348571</v>
      </c>
    </row>
    <row r="27" spans="1:5" s="379" customFormat="1" ht="12" customHeight="1" thickBot="1">
      <c r="A27" s="20" t="s">
        <v>153</v>
      </c>
      <c r="B27" s="21" t="s">
        <v>531</v>
      </c>
      <c r="C27" s="369">
        <f>+C28+C29+C30+C31+C32+C33+C34</f>
        <v>113960000</v>
      </c>
      <c r="D27" s="369">
        <f>+D28+D29+D30+D31+D32+D33+D34</f>
        <v>61315260</v>
      </c>
      <c r="E27" s="411">
        <f>+E28+E29+E30+E31+E32+E33+E34</f>
        <v>175275260</v>
      </c>
    </row>
    <row r="28" spans="1:5" s="379" customFormat="1" ht="12" customHeight="1">
      <c r="A28" s="15" t="s">
        <v>239</v>
      </c>
      <c r="B28" s="380" t="s">
        <v>579</v>
      </c>
      <c r="C28" s="538">
        <v>61300000</v>
      </c>
      <c r="D28" s="538">
        <v>13845498</v>
      </c>
      <c r="E28" s="537">
        <f aca="true" t="shared" si="3" ref="E28:E34">C28+D28</f>
        <v>75145498</v>
      </c>
    </row>
    <row r="29" spans="1:5" s="379" customFormat="1" ht="12" customHeight="1">
      <c r="A29" s="14" t="s">
        <v>240</v>
      </c>
      <c r="B29" s="381" t="s">
        <v>527</v>
      </c>
      <c r="C29" s="363"/>
      <c r="D29" s="363"/>
      <c r="E29" s="537">
        <f t="shared" si="3"/>
        <v>0</v>
      </c>
    </row>
    <row r="30" spans="1:5" s="379" customFormat="1" ht="12" customHeight="1">
      <c r="A30" s="14" t="s">
        <v>241</v>
      </c>
      <c r="B30" s="381" t="s">
        <v>528</v>
      </c>
      <c r="C30" s="363">
        <v>45000000</v>
      </c>
      <c r="D30" s="363">
        <v>43849420</v>
      </c>
      <c r="E30" s="537">
        <f t="shared" si="3"/>
        <v>88849420</v>
      </c>
    </row>
    <row r="31" spans="1:5" s="379" customFormat="1" ht="12" customHeight="1">
      <c r="A31" s="14" t="s">
        <v>242</v>
      </c>
      <c r="B31" s="381" t="s">
        <v>529</v>
      </c>
      <c r="C31" s="363"/>
      <c r="D31" s="363"/>
      <c r="E31" s="537">
        <f t="shared" si="3"/>
        <v>0</v>
      </c>
    </row>
    <row r="32" spans="1:5" s="379" customFormat="1" ht="12" customHeight="1">
      <c r="A32" s="14" t="s">
        <v>523</v>
      </c>
      <c r="B32" s="381" t="s">
        <v>243</v>
      </c>
      <c r="C32" s="363">
        <v>7500000</v>
      </c>
      <c r="D32" s="363">
        <v>2026565</v>
      </c>
      <c r="E32" s="537">
        <f t="shared" si="3"/>
        <v>9526565</v>
      </c>
    </row>
    <row r="33" spans="1:5" s="379" customFormat="1" ht="12" customHeight="1">
      <c r="A33" s="14" t="s">
        <v>524</v>
      </c>
      <c r="B33" s="381" t="s">
        <v>244</v>
      </c>
      <c r="C33" s="363">
        <v>40000</v>
      </c>
      <c r="D33" s="363">
        <v>-40000</v>
      </c>
      <c r="E33" s="537">
        <f t="shared" si="3"/>
        <v>0</v>
      </c>
    </row>
    <row r="34" spans="1:5" s="379" customFormat="1" ht="12" customHeight="1" thickBot="1">
      <c r="A34" s="16" t="s">
        <v>525</v>
      </c>
      <c r="B34" s="382" t="s">
        <v>245</v>
      </c>
      <c r="C34" s="365">
        <v>120000</v>
      </c>
      <c r="D34" s="365">
        <v>1633777</v>
      </c>
      <c r="E34" s="537">
        <f t="shared" si="3"/>
        <v>1753777</v>
      </c>
    </row>
    <row r="35" spans="1:5" s="379" customFormat="1" ht="12" customHeight="1" thickBot="1">
      <c r="A35" s="20" t="s">
        <v>19</v>
      </c>
      <c r="B35" s="21" t="s">
        <v>408</v>
      </c>
      <c r="C35" s="362">
        <f>SUM(C36:C46)</f>
        <v>26998078</v>
      </c>
      <c r="D35" s="362">
        <f>SUM(D36:D46)</f>
        <v>16386414</v>
      </c>
      <c r="E35" s="236">
        <f>SUM(E36:E46)</f>
        <v>43384492</v>
      </c>
    </row>
    <row r="36" spans="1:5" s="379" customFormat="1" ht="12" customHeight="1">
      <c r="A36" s="15" t="s">
        <v>85</v>
      </c>
      <c r="B36" s="380" t="s">
        <v>248</v>
      </c>
      <c r="C36" s="364"/>
      <c r="D36" s="364"/>
      <c r="E36" s="537">
        <f aca="true" t="shared" si="4" ref="E36:E46">C36+D36</f>
        <v>0</v>
      </c>
    </row>
    <row r="37" spans="1:5" s="379" customFormat="1" ht="12" customHeight="1">
      <c r="A37" s="14" t="s">
        <v>86</v>
      </c>
      <c r="B37" s="381" t="s">
        <v>249</v>
      </c>
      <c r="C37" s="363">
        <v>1800000</v>
      </c>
      <c r="D37" s="363">
        <v>11940670</v>
      </c>
      <c r="E37" s="537">
        <f t="shared" si="4"/>
        <v>13740670</v>
      </c>
    </row>
    <row r="38" spans="1:5" s="379" customFormat="1" ht="12" customHeight="1">
      <c r="A38" s="14" t="s">
        <v>87</v>
      </c>
      <c r="B38" s="381" t="s">
        <v>250</v>
      </c>
      <c r="C38" s="363">
        <v>700000</v>
      </c>
      <c r="D38" s="363">
        <v>634806</v>
      </c>
      <c r="E38" s="537">
        <f t="shared" si="4"/>
        <v>1334806</v>
      </c>
    </row>
    <row r="39" spans="1:5" s="379" customFormat="1" ht="12" customHeight="1">
      <c r="A39" s="14" t="s">
        <v>155</v>
      </c>
      <c r="B39" s="381" t="s">
        <v>251</v>
      </c>
      <c r="C39" s="363"/>
      <c r="D39" s="363">
        <v>8465556</v>
      </c>
      <c r="E39" s="537">
        <f t="shared" si="4"/>
        <v>8465556</v>
      </c>
    </row>
    <row r="40" spans="1:5" s="379" customFormat="1" ht="12" customHeight="1">
      <c r="A40" s="14" t="s">
        <v>156</v>
      </c>
      <c r="B40" s="381" t="s">
        <v>252</v>
      </c>
      <c r="C40" s="363">
        <v>19226048</v>
      </c>
      <c r="D40" s="363">
        <v>-9366085</v>
      </c>
      <c r="E40" s="537">
        <f t="shared" si="4"/>
        <v>9859963</v>
      </c>
    </row>
    <row r="41" spans="1:5" s="379" customFormat="1" ht="12" customHeight="1">
      <c r="A41" s="14" t="s">
        <v>157</v>
      </c>
      <c r="B41" s="381" t="s">
        <v>253</v>
      </c>
      <c r="C41" s="363">
        <v>5272030</v>
      </c>
      <c r="D41" s="363">
        <v>4607529</v>
      </c>
      <c r="E41" s="537">
        <f t="shared" si="4"/>
        <v>9879559</v>
      </c>
    </row>
    <row r="42" spans="1:5" s="379" customFormat="1" ht="12" customHeight="1">
      <c r="A42" s="14" t="s">
        <v>158</v>
      </c>
      <c r="B42" s="381" t="s">
        <v>254</v>
      </c>
      <c r="C42" s="363"/>
      <c r="D42" s="363"/>
      <c r="E42" s="537">
        <f t="shared" si="4"/>
        <v>0</v>
      </c>
    </row>
    <row r="43" spans="1:5" s="379" customFormat="1" ht="12" customHeight="1">
      <c r="A43" s="14" t="s">
        <v>159</v>
      </c>
      <c r="B43" s="381" t="s">
        <v>530</v>
      </c>
      <c r="C43" s="363"/>
      <c r="D43" s="363">
        <v>20553</v>
      </c>
      <c r="E43" s="537">
        <f t="shared" si="4"/>
        <v>20553</v>
      </c>
    </row>
    <row r="44" spans="1:5" s="379" customFormat="1" ht="12" customHeight="1">
      <c r="A44" s="14" t="s">
        <v>246</v>
      </c>
      <c r="B44" s="381" t="s">
        <v>256</v>
      </c>
      <c r="C44" s="366"/>
      <c r="D44" s="366"/>
      <c r="E44" s="537">
        <f t="shared" si="4"/>
        <v>0</v>
      </c>
    </row>
    <row r="45" spans="1:5" s="379" customFormat="1" ht="12" customHeight="1">
      <c r="A45" s="16" t="s">
        <v>247</v>
      </c>
      <c r="B45" s="382" t="s">
        <v>410</v>
      </c>
      <c r="C45" s="367"/>
      <c r="D45" s="367"/>
      <c r="E45" s="537">
        <f t="shared" si="4"/>
        <v>0</v>
      </c>
    </row>
    <row r="46" spans="1:5" s="379" customFormat="1" ht="12" customHeight="1" thickBot="1">
      <c r="A46" s="16" t="s">
        <v>409</v>
      </c>
      <c r="B46" s="266" t="s">
        <v>257</v>
      </c>
      <c r="C46" s="367"/>
      <c r="D46" s="367">
        <v>83385</v>
      </c>
      <c r="E46" s="537">
        <f t="shared" si="4"/>
        <v>83385</v>
      </c>
    </row>
    <row r="47" spans="1:5" s="379" customFormat="1" ht="12" customHeight="1" thickBot="1">
      <c r="A47" s="20" t="s">
        <v>20</v>
      </c>
      <c r="B47" s="21" t="s">
        <v>258</v>
      </c>
      <c r="C47" s="362">
        <f>SUM(C48:C52)</f>
        <v>10000000</v>
      </c>
      <c r="D47" s="362">
        <f>SUM(D48:D52)</f>
        <v>-1595350</v>
      </c>
      <c r="E47" s="236">
        <f>SUM(E48:E52)</f>
        <v>8404650</v>
      </c>
    </row>
    <row r="48" spans="1:5" s="379" customFormat="1" ht="12" customHeight="1">
      <c r="A48" s="15" t="s">
        <v>88</v>
      </c>
      <c r="B48" s="380" t="s">
        <v>262</v>
      </c>
      <c r="C48" s="426"/>
      <c r="D48" s="426"/>
      <c r="E48" s="539">
        <f>C48+D48</f>
        <v>0</v>
      </c>
    </row>
    <row r="49" spans="1:5" s="379" customFormat="1" ht="12" customHeight="1">
      <c r="A49" s="14" t="s">
        <v>89</v>
      </c>
      <c r="B49" s="381" t="s">
        <v>263</v>
      </c>
      <c r="C49" s="366">
        <v>10000000</v>
      </c>
      <c r="D49" s="366">
        <v>-1595350</v>
      </c>
      <c r="E49" s="539">
        <f>C49+D49</f>
        <v>8404650</v>
      </c>
    </row>
    <row r="50" spans="1:5" s="379" customFormat="1" ht="12" customHeight="1">
      <c r="A50" s="14" t="s">
        <v>259</v>
      </c>
      <c r="B50" s="381" t="s">
        <v>264</v>
      </c>
      <c r="C50" s="366"/>
      <c r="D50" s="366"/>
      <c r="E50" s="539">
        <f>C50+D50</f>
        <v>0</v>
      </c>
    </row>
    <row r="51" spans="1:5" s="379" customFormat="1" ht="12" customHeight="1">
      <c r="A51" s="14" t="s">
        <v>260</v>
      </c>
      <c r="B51" s="381" t="s">
        <v>265</v>
      </c>
      <c r="C51" s="366"/>
      <c r="D51" s="366"/>
      <c r="E51" s="539">
        <f>C51+D51</f>
        <v>0</v>
      </c>
    </row>
    <row r="52" spans="1:5" s="379" customFormat="1" ht="12" customHeight="1" thickBot="1">
      <c r="A52" s="16" t="s">
        <v>261</v>
      </c>
      <c r="B52" s="266" t="s">
        <v>266</v>
      </c>
      <c r="C52" s="367"/>
      <c r="D52" s="367"/>
      <c r="E52" s="539">
        <f>C52+D52</f>
        <v>0</v>
      </c>
    </row>
    <row r="53" spans="1:5" s="379" customFormat="1" ht="12" customHeight="1" thickBot="1">
      <c r="A53" s="20" t="s">
        <v>160</v>
      </c>
      <c r="B53" s="21" t="s">
        <v>267</v>
      </c>
      <c r="C53" s="362">
        <f>SUM(C54:C56)</f>
        <v>0</v>
      </c>
      <c r="D53" s="362">
        <f>SUM(D54:D56)</f>
        <v>333500</v>
      </c>
      <c r="E53" s="236">
        <f>SUM(E54:E56)</f>
        <v>333500</v>
      </c>
    </row>
    <row r="54" spans="1:5" s="379" customFormat="1" ht="12" customHeight="1">
      <c r="A54" s="15" t="s">
        <v>90</v>
      </c>
      <c r="B54" s="380" t="s">
        <v>268</v>
      </c>
      <c r="C54" s="364"/>
      <c r="D54" s="364"/>
      <c r="E54" s="537">
        <f>C54+D54</f>
        <v>0</v>
      </c>
    </row>
    <row r="55" spans="1:5" s="379" customFormat="1" ht="12" customHeight="1">
      <c r="A55" s="14" t="s">
        <v>91</v>
      </c>
      <c r="B55" s="381" t="s">
        <v>401</v>
      </c>
      <c r="C55" s="363"/>
      <c r="D55" s="363"/>
      <c r="E55" s="537">
        <f>C55+D55</f>
        <v>0</v>
      </c>
    </row>
    <row r="56" spans="1:5" s="379" customFormat="1" ht="12" customHeight="1">
      <c r="A56" s="14" t="s">
        <v>271</v>
      </c>
      <c r="B56" s="381" t="s">
        <v>269</v>
      </c>
      <c r="C56" s="363"/>
      <c r="D56" s="363">
        <v>333500</v>
      </c>
      <c r="E56" s="537">
        <f>C56+D56</f>
        <v>333500</v>
      </c>
    </row>
    <row r="57" spans="1:5" s="379" customFormat="1" ht="12" customHeight="1" thickBot="1">
      <c r="A57" s="16" t="s">
        <v>272</v>
      </c>
      <c r="B57" s="266" t="s">
        <v>270</v>
      </c>
      <c r="C57" s="365"/>
      <c r="D57" s="365"/>
      <c r="E57" s="537">
        <f>C57+D57</f>
        <v>0</v>
      </c>
    </row>
    <row r="58" spans="1:5" s="379" customFormat="1" ht="12" customHeight="1" thickBot="1">
      <c r="A58" s="20" t="s">
        <v>22</v>
      </c>
      <c r="B58" s="264" t="s">
        <v>273</v>
      </c>
      <c r="C58" s="362">
        <f>SUM(C59:C61)</f>
        <v>0</v>
      </c>
      <c r="D58" s="362">
        <f>SUM(D59:D61)</f>
        <v>914250</v>
      </c>
      <c r="E58" s="236">
        <f>SUM(E59:E61)</f>
        <v>914250</v>
      </c>
    </row>
    <row r="59" spans="1:5" s="379" customFormat="1" ht="12" customHeight="1">
      <c r="A59" s="15" t="s">
        <v>161</v>
      </c>
      <c r="B59" s="380" t="s">
        <v>275</v>
      </c>
      <c r="C59" s="366"/>
      <c r="D59" s="366"/>
      <c r="E59" s="540">
        <f>C59+D59</f>
        <v>0</v>
      </c>
    </row>
    <row r="60" spans="1:5" s="379" customFormat="1" ht="12" customHeight="1">
      <c r="A60" s="14" t="s">
        <v>162</v>
      </c>
      <c r="B60" s="381" t="s">
        <v>402</v>
      </c>
      <c r="C60" s="366"/>
      <c r="D60" s="366">
        <v>914250</v>
      </c>
      <c r="E60" s="540">
        <f>C60+D60</f>
        <v>914250</v>
      </c>
    </row>
    <row r="61" spans="1:5" s="379" customFormat="1" ht="12" customHeight="1">
      <c r="A61" s="14" t="s">
        <v>205</v>
      </c>
      <c r="B61" s="381" t="s">
        <v>276</v>
      </c>
      <c r="C61" s="366"/>
      <c r="D61" s="366"/>
      <c r="E61" s="540">
        <f>C61+D61</f>
        <v>0</v>
      </c>
    </row>
    <row r="62" spans="1:5" s="379" customFormat="1" ht="12" customHeight="1" thickBot="1">
      <c r="A62" s="16" t="s">
        <v>274</v>
      </c>
      <c r="B62" s="266" t="s">
        <v>277</v>
      </c>
      <c r="C62" s="366"/>
      <c r="D62" s="366"/>
      <c r="E62" s="540">
        <f>C62+D62</f>
        <v>0</v>
      </c>
    </row>
    <row r="63" spans="1:5" s="379" customFormat="1" ht="12" customHeight="1" thickBot="1">
      <c r="A63" s="449" t="s">
        <v>450</v>
      </c>
      <c r="B63" s="21" t="s">
        <v>278</v>
      </c>
      <c r="C63" s="369">
        <f>+C6+C13+C20+C27+C35+C47+C53+C58</f>
        <v>259883375</v>
      </c>
      <c r="D63" s="369">
        <f>+D6+D13+D20+D27+D35+D47+D53+D58</f>
        <v>251684282</v>
      </c>
      <c r="E63" s="411">
        <f>+E6+E13+E20+E27+E35+E47+E53+E58</f>
        <v>511567657</v>
      </c>
    </row>
    <row r="64" spans="1:5" s="379" customFormat="1" ht="12" customHeight="1" thickBot="1">
      <c r="A64" s="427" t="s">
        <v>279</v>
      </c>
      <c r="B64" s="264" t="s">
        <v>280</v>
      </c>
      <c r="C64" s="362">
        <f>SUM(C65:C67)</f>
        <v>0</v>
      </c>
      <c r="D64" s="362">
        <f>SUM(D65:D67)</f>
        <v>0</v>
      </c>
      <c r="E64" s="236">
        <f>SUM(E65:E67)</f>
        <v>0</v>
      </c>
    </row>
    <row r="65" spans="1:5" s="379" customFormat="1" ht="12" customHeight="1">
      <c r="A65" s="15" t="s">
        <v>311</v>
      </c>
      <c r="B65" s="380" t="s">
        <v>281</v>
      </c>
      <c r="C65" s="366"/>
      <c r="D65" s="366"/>
      <c r="E65" s="540">
        <f>C65+D65</f>
        <v>0</v>
      </c>
    </row>
    <row r="66" spans="1:5" s="379" customFormat="1" ht="12" customHeight="1">
      <c r="A66" s="14" t="s">
        <v>320</v>
      </c>
      <c r="B66" s="381" t="s">
        <v>282</v>
      </c>
      <c r="C66" s="366"/>
      <c r="D66" s="366"/>
      <c r="E66" s="540">
        <f>C66+D66</f>
        <v>0</v>
      </c>
    </row>
    <row r="67" spans="1:5" s="379" customFormat="1" ht="12" customHeight="1" thickBot="1">
      <c r="A67" s="16" t="s">
        <v>321</v>
      </c>
      <c r="B67" s="443" t="s">
        <v>435</v>
      </c>
      <c r="C67" s="366"/>
      <c r="D67" s="366"/>
      <c r="E67" s="540">
        <f>C67+D67</f>
        <v>0</v>
      </c>
    </row>
    <row r="68" spans="1:5" s="379" customFormat="1" ht="12" customHeight="1" thickBot="1">
      <c r="A68" s="427" t="s">
        <v>284</v>
      </c>
      <c r="B68" s="264" t="s">
        <v>285</v>
      </c>
      <c r="C68" s="362">
        <f>SUM(C69:C72)</f>
        <v>46694266</v>
      </c>
      <c r="D68" s="362">
        <f>SUM(D69:D72)</f>
        <v>36885776</v>
      </c>
      <c r="E68" s="236">
        <f>SUM(E69:E72)</f>
        <v>83580042</v>
      </c>
    </row>
    <row r="69" spans="1:5" s="379" customFormat="1" ht="12" customHeight="1">
      <c r="A69" s="15" t="s">
        <v>138</v>
      </c>
      <c r="B69" s="380" t="s">
        <v>286</v>
      </c>
      <c r="C69" s="366">
        <v>46694266</v>
      </c>
      <c r="D69" s="366">
        <v>36885776</v>
      </c>
      <c r="E69" s="540">
        <f>C69+D69</f>
        <v>83580042</v>
      </c>
    </row>
    <row r="70" spans="1:5" s="379" customFormat="1" ht="12" customHeight="1">
      <c r="A70" s="14" t="s">
        <v>139</v>
      </c>
      <c r="B70" s="381" t="s">
        <v>287</v>
      </c>
      <c r="C70" s="366"/>
      <c r="D70" s="366"/>
      <c r="E70" s="540">
        <f>C70+D70</f>
        <v>0</v>
      </c>
    </row>
    <row r="71" spans="1:5" s="379" customFormat="1" ht="12" customHeight="1">
      <c r="A71" s="14" t="s">
        <v>312</v>
      </c>
      <c r="B71" s="381" t="s">
        <v>288</v>
      </c>
      <c r="C71" s="366"/>
      <c r="D71" s="366"/>
      <c r="E71" s="540">
        <f>C71+D71</f>
        <v>0</v>
      </c>
    </row>
    <row r="72" spans="1:5" s="379" customFormat="1" ht="12" customHeight="1" thickBot="1">
      <c r="A72" s="16" t="s">
        <v>313</v>
      </c>
      <c r="B72" s="266" t="s">
        <v>289</v>
      </c>
      <c r="C72" s="366"/>
      <c r="D72" s="366"/>
      <c r="E72" s="540">
        <f>C72+D72</f>
        <v>0</v>
      </c>
    </row>
    <row r="73" spans="1:5" s="379" customFormat="1" ht="12" customHeight="1" thickBot="1">
      <c r="A73" s="427" t="s">
        <v>290</v>
      </c>
      <c r="B73" s="264" t="s">
        <v>291</v>
      </c>
      <c r="C73" s="362">
        <f>SUM(C74:C75)</f>
        <v>6981293</v>
      </c>
      <c r="D73" s="362">
        <f>SUM(D74:D75)</f>
        <v>2620749</v>
      </c>
      <c r="E73" s="236">
        <f>SUM(E74:E75)</f>
        <v>9602042</v>
      </c>
    </row>
    <row r="74" spans="1:5" s="379" customFormat="1" ht="12" customHeight="1">
      <c r="A74" s="15" t="s">
        <v>314</v>
      </c>
      <c r="B74" s="380" t="s">
        <v>292</v>
      </c>
      <c r="C74" s="366">
        <v>6981293</v>
      </c>
      <c r="D74" s="366">
        <v>2620749</v>
      </c>
      <c r="E74" s="540">
        <f>C74+D74</f>
        <v>9602042</v>
      </c>
    </row>
    <row r="75" spans="1:5" s="379" customFormat="1" ht="12" customHeight="1" thickBot="1">
      <c r="A75" s="16" t="s">
        <v>315</v>
      </c>
      <c r="B75" s="266" t="s">
        <v>293</v>
      </c>
      <c r="C75" s="366"/>
      <c r="D75" s="366"/>
      <c r="E75" s="540">
        <f>C75+D75</f>
        <v>0</v>
      </c>
    </row>
    <row r="76" spans="1:5" s="379" customFormat="1" ht="12" customHeight="1" thickBot="1">
      <c r="A76" s="427" t="s">
        <v>294</v>
      </c>
      <c r="B76" s="264" t="s">
        <v>295</v>
      </c>
      <c r="C76" s="362">
        <f>SUM(C77:C79)</f>
        <v>0</v>
      </c>
      <c r="D76" s="362">
        <f>SUM(D77:D79)</f>
        <v>0</v>
      </c>
      <c r="E76" s="236">
        <f>SUM(E77:E79)</f>
        <v>0</v>
      </c>
    </row>
    <row r="77" spans="1:5" s="379" customFormat="1" ht="12" customHeight="1">
      <c r="A77" s="15" t="s">
        <v>316</v>
      </c>
      <c r="B77" s="380" t="s">
        <v>296</v>
      </c>
      <c r="C77" s="366"/>
      <c r="D77" s="366"/>
      <c r="E77" s="540">
        <f>C77+D77</f>
        <v>0</v>
      </c>
    </row>
    <row r="78" spans="1:5" s="379" customFormat="1" ht="12" customHeight="1">
      <c r="A78" s="14" t="s">
        <v>317</v>
      </c>
      <c r="B78" s="381" t="s">
        <v>297</v>
      </c>
      <c r="C78" s="366"/>
      <c r="D78" s="366"/>
      <c r="E78" s="540">
        <f>C78+D78</f>
        <v>0</v>
      </c>
    </row>
    <row r="79" spans="1:5" s="379" customFormat="1" ht="12" customHeight="1" thickBot="1">
      <c r="A79" s="16" t="s">
        <v>318</v>
      </c>
      <c r="B79" s="266" t="s">
        <v>298</v>
      </c>
      <c r="C79" s="366"/>
      <c r="D79" s="366"/>
      <c r="E79" s="540">
        <f>C79+D79</f>
        <v>0</v>
      </c>
    </row>
    <row r="80" spans="1:5" s="379" customFormat="1" ht="12" customHeight="1" thickBot="1">
      <c r="A80" s="427" t="s">
        <v>299</v>
      </c>
      <c r="B80" s="264" t="s">
        <v>319</v>
      </c>
      <c r="C80" s="362">
        <f>SUM(C81:C84)</f>
        <v>0</v>
      </c>
      <c r="D80" s="362">
        <f>SUM(D81:D84)</f>
        <v>0</v>
      </c>
      <c r="E80" s="236">
        <f>SUM(E81:E84)</f>
        <v>0</v>
      </c>
    </row>
    <row r="81" spans="1:5" s="379" customFormat="1" ht="12" customHeight="1">
      <c r="A81" s="384" t="s">
        <v>300</v>
      </c>
      <c r="B81" s="380" t="s">
        <v>301</v>
      </c>
      <c r="C81" s="366"/>
      <c r="D81" s="366"/>
      <c r="E81" s="540">
        <f aca="true" t="shared" si="5" ref="E81:E86">C81+D81</f>
        <v>0</v>
      </c>
    </row>
    <row r="82" spans="1:5" s="379" customFormat="1" ht="12" customHeight="1">
      <c r="A82" s="385" t="s">
        <v>302</v>
      </c>
      <c r="B82" s="381" t="s">
        <v>303</v>
      </c>
      <c r="C82" s="366"/>
      <c r="D82" s="366"/>
      <c r="E82" s="540">
        <f t="shared" si="5"/>
        <v>0</v>
      </c>
    </row>
    <row r="83" spans="1:5" s="379" customFormat="1" ht="12" customHeight="1">
      <c r="A83" s="385" t="s">
        <v>304</v>
      </c>
      <c r="B83" s="381" t="s">
        <v>305</v>
      </c>
      <c r="C83" s="366"/>
      <c r="D83" s="366"/>
      <c r="E83" s="540">
        <f t="shared" si="5"/>
        <v>0</v>
      </c>
    </row>
    <row r="84" spans="1:5" s="379" customFormat="1" ht="12" customHeight="1" thickBot="1">
      <c r="A84" s="386" t="s">
        <v>306</v>
      </c>
      <c r="B84" s="266" t="s">
        <v>307</v>
      </c>
      <c r="C84" s="366"/>
      <c r="D84" s="366"/>
      <c r="E84" s="540">
        <f t="shared" si="5"/>
        <v>0</v>
      </c>
    </row>
    <row r="85" spans="1:5" s="379" customFormat="1" ht="12" customHeight="1" thickBot="1">
      <c r="A85" s="427" t="s">
        <v>308</v>
      </c>
      <c r="B85" s="264" t="s">
        <v>449</v>
      </c>
      <c r="C85" s="429"/>
      <c r="D85" s="429"/>
      <c r="E85" s="236">
        <f t="shared" si="5"/>
        <v>0</v>
      </c>
    </row>
    <row r="86" spans="1:5" s="379" customFormat="1" ht="13.5" customHeight="1" thickBot="1">
      <c r="A86" s="427" t="s">
        <v>310</v>
      </c>
      <c r="B86" s="264" t="s">
        <v>309</v>
      </c>
      <c r="C86" s="429"/>
      <c r="D86" s="429"/>
      <c r="E86" s="236">
        <f t="shared" si="5"/>
        <v>0</v>
      </c>
    </row>
    <row r="87" spans="1:5" s="379" customFormat="1" ht="15.75" customHeight="1" thickBot="1">
      <c r="A87" s="427" t="s">
        <v>322</v>
      </c>
      <c r="B87" s="387" t="s">
        <v>452</v>
      </c>
      <c r="C87" s="369">
        <f>+C64+C68+C73+C76+C80+C86+C85</f>
        <v>53675559</v>
      </c>
      <c r="D87" s="369">
        <f>+D64+D68+D73+D76+D80+D86+D85</f>
        <v>39506525</v>
      </c>
      <c r="E87" s="411">
        <f>+E64+E68+E73+E76+E80+E86+E85</f>
        <v>93182084</v>
      </c>
    </row>
    <row r="88" spans="1:5" s="379" customFormat="1" ht="25.5" customHeight="1" thickBot="1">
      <c r="A88" s="428" t="s">
        <v>451</v>
      </c>
      <c r="B88" s="388" t="s">
        <v>453</v>
      </c>
      <c r="C88" s="369">
        <f>+C63+C87</f>
        <v>313558934</v>
      </c>
      <c r="D88" s="369">
        <f>+D63+D87</f>
        <v>291190807</v>
      </c>
      <c r="E88" s="411">
        <f>+E63+E87</f>
        <v>604749741</v>
      </c>
    </row>
    <row r="89" spans="1:4" s="379" customFormat="1" ht="30.75" customHeight="1">
      <c r="A89" s="726" t="s">
        <v>626</v>
      </c>
      <c r="B89" s="726"/>
      <c r="C89" s="726"/>
      <c r="D89" s="726"/>
    </row>
    <row r="90" spans="1:5" ht="16.5" customHeight="1">
      <c r="A90" s="583" t="s">
        <v>44</v>
      </c>
      <c r="B90" s="583"/>
      <c r="C90" s="583"/>
      <c r="D90" s="583"/>
      <c r="E90" s="583"/>
    </row>
    <row r="91" spans="1:5" s="389" customFormat="1" ht="16.5" customHeight="1" thickBot="1">
      <c r="A91" s="592" t="s">
        <v>142</v>
      </c>
      <c r="B91" s="592"/>
      <c r="C91" s="122"/>
      <c r="E91" s="122" t="str">
        <f>E2</f>
        <v>Forintban!</v>
      </c>
    </row>
    <row r="92" spans="1:5" ht="15.75">
      <c r="A92" s="585" t="s">
        <v>65</v>
      </c>
      <c r="B92" s="587" t="s">
        <v>580</v>
      </c>
      <c r="C92" s="589" t="str">
        <f>+CONCATENATE(LEFT('[1]ÖSSZEFÜGGÉSEK'!A6,4),". évi")</f>
        <v>2017. évi</v>
      </c>
      <c r="D92" s="590"/>
      <c r="E92" s="591"/>
    </row>
    <row r="93" spans="1:5" ht="24.75" thickBot="1">
      <c r="A93" s="586"/>
      <c r="B93" s="588"/>
      <c r="C93" s="533" t="s">
        <v>576</v>
      </c>
      <c r="D93" s="534" t="s">
        <v>581</v>
      </c>
      <c r="E93" s="535" t="str">
        <f>+CONCATENATE(LEFT('[1]ÖSSZEFÜGGÉSEK'!A6,4),".12.31",CHAR(10),"Módosítás utáni")</f>
        <v>2017.12.31
Módosítás utáni</v>
      </c>
    </row>
    <row r="94" spans="1:5" s="378" customFormat="1" ht="12" customHeight="1" thickBot="1">
      <c r="A94" s="31" t="s">
        <v>467</v>
      </c>
      <c r="B94" s="32" t="s">
        <v>468</v>
      </c>
      <c r="C94" s="32" t="s">
        <v>469</v>
      </c>
      <c r="D94" s="32" t="s">
        <v>471</v>
      </c>
      <c r="E94" s="541" t="s">
        <v>578</v>
      </c>
    </row>
    <row r="95" spans="1:5" ht="12" customHeight="1" thickBot="1">
      <c r="A95" s="22" t="s">
        <v>15</v>
      </c>
      <c r="B95" s="28" t="s">
        <v>411</v>
      </c>
      <c r="C95" s="361">
        <f>C96+C97+C98+C99+C100+C113</f>
        <v>305305585</v>
      </c>
      <c r="D95" s="361">
        <f>D96+D97+D98+D99+D100+D113</f>
        <v>-6291857</v>
      </c>
      <c r="E95" s="453">
        <f>E96+E97+E98+E99+E100+E113</f>
        <v>299013728</v>
      </c>
    </row>
    <row r="96" spans="1:5" ht="12" customHeight="1">
      <c r="A96" s="17" t="s">
        <v>92</v>
      </c>
      <c r="B96" s="10" t="s">
        <v>46</v>
      </c>
      <c r="C96" s="460">
        <v>113513122</v>
      </c>
      <c r="D96" s="460">
        <v>6858949</v>
      </c>
      <c r="E96" s="542">
        <f aca="true" t="shared" si="6" ref="E96:E115">C96+D96</f>
        <v>120372071</v>
      </c>
    </row>
    <row r="97" spans="1:5" ht="12" customHeight="1">
      <c r="A97" s="14" t="s">
        <v>93</v>
      </c>
      <c r="B97" s="8" t="s">
        <v>163</v>
      </c>
      <c r="C97" s="363">
        <v>23477193</v>
      </c>
      <c r="D97" s="363">
        <v>2969301</v>
      </c>
      <c r="E97" s="543">
        <f t="shared" si="6"/>
        <v>26446494</v>
      </c>
    </row>
    <row r="98" spans="1:5" ht="12" customHeight="1">
      <c r="A98" s="14" t="s">
        <v>94</v>
      </c>
      <c r="B98" s="8" t="s">
        <v>129</v>
      </c>
      <c r="C98" s="365">
        <v>121575270</v>
      </c>
      <c r="D98" s="365">
        <v>-13947603</v>
      </c>
      <c r="E98" s="544">
        <f t="shared" si="6"/>
        <v>107627667</v>
      </c>
    </row>
    <row r="99" spans="1:5" ht="12" customHeight="1">
      <c r="A99" s="14" t="s">
        <v>95</v>
      </c>
      <c r="B99" s="11" t="s">
        <v>164</v>
      </c>
      <c r="C99" s="365">
        <v>10680000</v>
      </c>
      <c r="D99" s="365">
        <v>-1976052</v>
      </c>
      <c r="E99" s="544">
        <f t="shared" si="6"/>
        <v>8703948</v>
      </c>
    </row>
    <row r="100" spans="1:5" ht="12" customHeight="1">
      <c r="A100" s="14" t="s">
        <v>106</v>
      </c>
      <c r="B100" s="19" t="s">
        <v>165</v>
      </c>
      <c r="C100" s="365">
        <v>33560000</v>
      </c>
      <c r="D100" s="365">
        <v>2303548</v>
      </c>
      <c r="E100" s="544">
        <f t="shared" si="6"/>
        <v>35863548</v>
      </c>
    </row>
    <row r="101" spans="1:5" ht="12" customHeight="1">
      <c r="A101" s="14" t="s">
        <v>96</v>
      </c>
      <c r="B101" s="8" t="s">
        <v>416</v>
      </c>
      <c r="C101" s="365"/>
      <c r="D101" s="365">
        <v>977678</v>
      </c>
      <c r="E101" s="544">
        <f t="shared" si="6"/>
        <v>977678</v>
      </c>
    </row>
    <row r="102" spans="1:5" ht="12" customHeight="1">
      <c r="A102" s="14" t="s">
        <v>97</v>
      </c>
      <c r="B102" s="127" t="s">
        <v>415</v>
      </c>
      <c r="C102" s="365"/>
      <c r="D102" s="365"/>
      <c r="E102" s="544">
        <f t="shared" si="6"/>
        <v>0</v>
      </c>
    </row>
    <row r="103" spans="1:5" ht="12" customHeight="1">
      <c r="A103" s="14" t="s">
        <v>107</v>
      </c>
      <c r="B103" s="127" t="s">
        <v>414</v>
      </c>
      <c r="C103" s="365"/>
      <c r="D103" s="365"/>
      <c r="E103" s="544">
        <f t="shared" si="6"/>
        <v>0</v>
      </c>
    </row>
    <row r="104" spans="1:5" ht="12" customHeight="1">
      <c r="A104" s="14" t="s">
        <v>108</v>
      </c>
      <c r="B104" s="125" t="s">
        <v>325</v>
      </c>
      <c r="C104" s="365"/>
      <c r="D104" s="365"/>
      <c r="E104" s="544">
        <f t="shared" si="6"/>
        <v>0</v>
      </c>
    </row>
    <row r="105" spans="1:5" ht="12" customHeight="1">
      <c r="A105" s="14" t="s">
        <v>109</v>
      </c>
      <c r="B105" s="126" t="s">
        <v>326</v>
      </c>
      <c r="C105" s="365"/>
      <c r="D105" s="365"/>
      <c r="E105" s="544">
        <f t="shared" si="6"/>
        <v>0</v>
      </c>
    </row>
    <row r="106" spans="1:5" ht="12" customHeight="1">
      <c r="A106" s="14" t="s">
        <v>110</v>
      </c>
      <c r="B106" s="126" t="s">
        <v>327</v>
      </c>
      <c r="C106" s="365"/>
      <c r="D106" s="365"/>
      <c r="E106" s="544">
        <f t="shared" si="6"/>
        <v>0</v>
      </c>
    </row>
    <row r="107" spans="1:5" ht="12" customHeight="1">
      <c r="A107" s="14" t="s">
        <v>112</v>
      </c>
      <c r="B107" s="125" t="s">
        <v>328</v>
      </c>
      <c r="C107" s="365">
        <v>2080000</v>
      </c>
      <c r="D107" s="365">
        <v>150612</v>
      </c>
      <c r="E107" s="544">
        <f t="shared" si="6"/>
        <v>2230612</v>
      </c>
    </row>
    <row r="108" spans="1:5" ht="12" customHeight="1">
      <c r="A108" s="14" t="s">
        <v>166</v>
      </c>
      <c r="B108" s="125" t="s">
        <v>329</v>
      </c>
      <c r="C108" s="365"/>
      <c r="D108" s="365"/>
      <c r="E108" s="544">
        <f t="shared" si="6"/>
        <v>0</v>
      </c>
    </row>
    <row r="109" spans="1:5" ht="12" customHeight="1">
      <c r="A109" s="14" t="s">
        <v>323</v>
      </c>
      <c r="B109" s="126" t="s">
        <v>330</v>
      </c>
      <c r="C109" s="365"/>
      <c r="D109" s="365"/>
      <c r="E109" s="544">
        <f t="shared" si="6"/>
        <v>0</v>
      </c>
    </row>
    <row r="110" spans="1:5" ht="12" customHeight="1">
      <c r="A110" s="13" t="s">
        <v>324</v>
      </c>
      <c r="B110" s="127" t="s">
        <v>331</v>
      </c>
      <c r="C110" s="365"/>
      <c r="D110" s="365"/>
      <c r="E110" s="544">
        <f t="shared" si="6"/>
        <v>0</v>
      </c>
    </row>
    <row r="111" spans="1:5" ht="12" customHeight="1">
      <c r="A111" s="14" t="s">
        <v>412</v>
      </c>
      <c r="B111" s="127" t="s">
        <v>332</v>
      </c>
      <c r="C111" s="365"/>
      <c r="D111" s="365"/>
      <c r="E111" s="544">
        <f t="shared" si="6"/>
        <v>0</v>
      </c>
    </row>
    <row r="112" spans="1:5" ht="12" customHeight="1">
      <c r="A112" s="16" t="s">
        <v>413</v>
      </c>
      <c r="B112" s="127" t="s">
        <v>333</v>
      </c>
      <c r="C112" s="365">
        <v>31480000</v>
      </c>
      <c r="D112" s="365">
        <v>1175258</v>
      </c>
      <c r="E112" s="544">
        <f t="shared" si="6"/>
        <v>32655258</v>
      </c>
    </row>
    <row r="113" spans="1:5" ht="12" customHeight="1">
      <c r="A113" s="14" t="s">
        <v>417</v>
      </c>
      <c r="B113" s="11" t="s">
        <v>47</v>
      </c>
      <c r="C113" s="363">
        <v>2500000</v>
      </c>
      <c r="D113" s="363">
        <v>-2500000</v>
      </c>
      <c r="E113" s="543">
        <f t="shared" si="6"/>
        <v>0</v>
      </c>
    </row>
    <row r="114" spans="1:5" ht="12" customHeight="1">
      <c r="A114" s="14" t="s">
        <v>418</v>
      </c>
      <c r="B114" s="8" t="s">
        <v>420</v>
      </c>
      <c r="C114" s="363">
        <v>2500000</v>
      </c>
      <c r="D114" s="363">
        <v>-2500000</v>
      </c>
      <c r="E114" s="543">
        <f t="shared" si="6"/>
        <v>0</v>
      </c>
    </row>
    <row r="115" spans="1:5" ht="12" customHeight="1" thickBot="1">
      <c r="A115" s="18" t="s">
        <v>419</v>
      </c>
      <c r="B115" s="447" t="s">
        <v>421</v>
      </c>
      <c r="C115" s="461"/>
      <c r="D115" s="461"/>
      <c r="E115" s="545">
        <f t="shared" si="6"/>
        <v>0</v>
      </c>
    </row>
    <row r="116" spans="1:5" ht="12" customHeight="1" thickBot="1">
      <c r="A116" s="444" t="s">
        <v>16</v>
      </c>
      <c r="B116" s="445" t="s">
        <v>334</v>
      </c>
      <c r="C116" s="462">
        <f>+C117+C119+C121</f>
        <v>8253349</v>
      </c>
      <c r="D116" s="362">
        <f>+D117+D119+D121</f>
        <v>219205365</v>
      </c>
      <c r="E116" s="456">
        <f>+E117+E119+E121</f>
        <v>227458714</v>
      </c>
    </row>
    <row r="117" spans="1:5" ht="12" customHeight="1">
      <c r="A117" s="15" t="s">
        <v>98</v>
      </c>
      <c r="B117" s="8" t="s">
        <v>204</v>
      </c>
      <c r="C117" s="364">
        <v>6983349</v>
      </c>
      <c r="D117" s="546">
        <v>175357067</v>
      </c>
      <c r="E117" s="537">
        <f aca="true" t="shared" si="7" ref="E117:E129">C117+D117</f>
        <v>182340416</v>
      </c>
    </row>
    <row r="118" spans="1:5" ht="12" customHeight="1">
      <c r="A118" s="15" t="s">
        <v>99</v>
      </c>
      <c r="B118" s="12" t="s">
        <v>338</v>
      </c>
      <c r="C118" s="364"/>
      <c r="D118" s="546">
        <v>160348571</v>
      </c>
      <c r="E118" s="537">
        <f t="shared" si="7"/>
        <v>160348571</v>
      </c>
    </row>
    <row r="119" spans="1:5" ht="12" customHeight="1">
      <c r="A119" s="15" t="s">
        <v>100</v>
      </c>
      <c r="B119" s="12" t="s">
        <v>167</v>
      </c>
      <c r="C119" s="363">
        <v>1270000</v>
      </c>
      <c r="D119" s="547">
        <v>40248298</v>
      </c>
      <c r="E119" s="543">
        <f t="shared" si="7"/>
        <v>41518298</v>
      </c>
    </row>
    <row r="120" spans="1:5" ht="12" customHeight="1">
      <c r="A120" s="15" t="s">
        <v>101</v>
      </c>
      <c r="B120" s="12" t="s">
        <v>339</v>
      </c>
      <c r="C120" s="363"/>
      <c r="D120" s="547"/>
      <c r="E120" s="543">
        <f t="shared" si="7"/>
        <v>0</v>
      </c>
    </row>
    <row r="121" spans="1:5" ht="12" customHeight="1">
      <c r="A121" s="15" t="s">
        <v>102</v>
      </c>
      <c r="B121" s="266" t="s">
        <v>206</v>
      </c>
      <c r="C121" s="363"/>
      <c r="D121" s="547">
        <v>3600000</v>
      </c>
      <c r="E121" s="543">
        <f t="shared" si="7"/>
        <v>3600000</v>
      </c>
    </row>
    <row r="122" spans="1:5" ht="12" customHeight="1">
      <c r="A122" s="15" t="s">
        <v>111</v>
      </c>
      <c r="B122" s="265" t="s">
        <v>403</v>
      </c>
      <c r="C122" s="363"/>
      <c r="D122" s="547"/>
      <c r="E122" s="543">
        <f t="shared" si="7"/>
        <v>0</v>
      </c>
    </row>
    <row r="123" spans="1:5" ht="12" customHeight="1">
      <c r="A123" s="15" t="s">
        <v>113</v>
      </c>
      <c r="B123" s="376" t="s">
        <v>344</v>
      </c>
      <c r="C123" s="363"/>
      <c r="D123" s="547"/>
      <c r="E123" s="543">
        <f t="shared" si="7"/>
        <v>0</v>
      </c>
    </row>
    <row r="124" spans="1:5" ht="22.5">
      <c r="A124" s="15" t="s">
        <v>168</v>
      </c>
      <c r="B124" s="126" t="s">
        <v>327</v>
      </c>
      <c r="C124" s="363"/>
      <c r="D124" s="547"/>
      <c r="E124" s="543">
        <f t="shared" si="7"/>
        <v>0</v>
      </c>
    </row>
    <row r="125" spans="1:5" ht="12" customHeight="1">
      <c r="A125" s="15" t="s">
        <v>169</v>
      </c>
      <c r="B125" s="126" t="s">
        <v>343</v>
      </c>
      <c r="C125" s="363"/>
      <c r="D125" s="547"/>
      <c r="E125" s="543">
        <f t="shared" si="7"/>
        <v>0</v>
      </c>
    </row>
    <row r="126" spans="1:5" ht="12" customHeight="1">
      <c r="A126" s="15" t="s">
        <v>170</v>
      </c>
      <c r="B126" s="126" t="s">
        <v>342</v>
      </c>
      <c r="C126" s="363"/>
      <c r="D126" s="547"/>
      <c r="E126" s="543">
        <f t="shared" si="7"/>
        <v>0</v>
      </c>
    </row>
    <row r="127" spans="1:5" ht="12" customHeight="1">
      <c r="A127" s="15" t="s">
        <v>335</v>
      </c>
      <c r="B127" s="126" t="s">
        <v>330</v>
      </c>
      <c r="C127" s="363"/>
      <c r="D127" s="547"/>
      <c r="E127" s="543">
        <f t="shared" si="7"/>
        <v>0</v>
      </c>
    </row>
    <row r="128" spans="1:5" ht="12" customHeight="1">
      <c r="A128" s="15" t="s">
        <v>336</v>
      </c>
      <c r="B128" s="126" t="s">
        <v>341</v>
      </c>
      <c r="C128" s="363"/>
      <c r="D128" s="547">
        <v>3600000</v>
      </c>
      <c r="E128" s="543">
        <f t="shared" si="7"/>
        <v>3600000</v>
      </c>
    </row>
    <row r="129" spans="1:5" ht="23.25" thickBot="1">
      <c r="A129" s="13" t="s">
        <v>337</v>
      </c>
      <c r="B129" s="126" t="s">
        <v>340</v>
      </c>
      <c r="C129" s="365"/>
      <c r="D129" s="548"/>
      <c r="E129" s="544">
        <f t="shared" si="7"/>
        <v>0</v>
      </c>
    </row>
    <row r="130" spans="1:5" ht="12" customHeight="1" thickBot="1">
      <c r="A130" s="20" t="s">
        <v>17</v>
      </c>
      <c r="B130" s="110" t="s">
        <v>422</v>
      </c>
      <c r="C130" s="362">
        <f>+C95+C116</f>
        <v>313558934</v>
      </c>
      <c r="D130" s="549">
        <f>+D95+D116</f>
        <v>212913508</v>
      </c>
      <c r="E130" s="236">
        <f>+E95+E116</f>
        <v>526472442</v>
      </c>
    </row>
    <row r="131" spans="1:5" ht="12" customHeight="1" thickBot="1">
      <c r="A131" s="20" t="s">
        <v>18</v>
      </c>
      <c r="B131" s="110" t="s">
        <v>582</v>
      </c>
      <c r="C131" s="362">
        <f>+C132+C133+C134</f>
        <v>0</v>
      </c>
      <c r="D131" s="549">
        <f>+D132+D133+D134</f>
        <v>0</v>
      </c>
      <c r="E131" s="236">
        <f>+E132+E133+E134</f>
        <v>0</v>
      </c>
    </row>
    <row r="132" spans="1:5" ht="12" customHeight="1">
      <c r="A132" s="15" t="s">
        <v>239</v>
      </c>
      <c r="B132" s="12" t="s">
        <v>430</v>
      </c>
      <c r="C132" s="363"/>
      <c r="D132" s="547"/>
      <c r="E132" s="543">
        <f>C132+D132</f>
        <v>0</v>
      </c>
    </row>
    <row r="133" spans="1:5" ht="12" customHeight="1">
      <c r="A133" s="15" t="s">
        <v>240</v>
      </c>
      <c r="B133" s="12" t="s">
        <v>431</v>
      </c>
      <c r="C133" s="363"/>
      <c r="D133" s="547"/>
      <c r="E133" s="543">
        <f>C133+D133</f>
        <v>0</v>
      </c>
    </row>
    <row r="134" spans="1:5" ht="12" customHeight="1" thickBot="1">
      <c r="A134" s="13" t="s">
        <v>241</v>
      </c>
      <c r="B134" s="12" t="s">
        <v>432</v>
      </c>
      <c r="C134" s="363"/>
      <c r="D134" s="547"/>
      <c r="E134" s="543">
        <f>C134+D134</f>
        <v>0</v>
      </c>
    </row>
    <row r="135" spans="1:5" ht="12" customHeight="1" thickBot="1">
      <c r="A135" s="20" t="s">
        <v>19</v>
      </c>
      <c r="B135" s="110" t="s">
        <v>424</v>
      </c>
      <c r="C135" s="362">
        <f>SUM(C136:C141)</f>
        <v>0</v>
      </c>
      <c r="D135" s="549">
        <f>SUM(D136:D141)</f>
        <v>75000000</v>
      </c>
      <c r="E135" s="236">
        <f>SUM(E136:E141)</f>
        <v>75000000</v>
      </c>
    </row>
    <row r="136" spans="1:5" ht="12" customHeight="1">
      <c r="A136" s="15" t="s">
        <v>85</v>
      </c>
      <c r="B136" s="9" t="s">
        <v>433</v>
      </c>
      <c r="C136" s="363"/>
      <c r="D136" s="547">
        <v>75000000</v>
      </c>
      <c r="E136" s="543">
        <f aca="true" t="shared" si="8" ref="E136:E141">C136+D136</f>
        <v>75000000</v>
      </c>
    </row>
    <row r="137" spans="1:5" ht="12" customHeight="1">
      <c r="A137" s="15" t="s">
        <v>86</v>
      </c>
      <c r="B137" s="9" t="s">
        <v>425</v>
      </c>
      <c r="C137" s="363"/>
      <c r="D137" s="547"/>
      <c r="E137" s="543">
        <f t="shared" si="8"/>
        <v>0</v>
      </c>
    </row>
    <row r="138" spans="1:5" ht="12" customHeight="1">
      <c r="A138" s="15" t="s">
        <v>87</v>
      </c>
      <c r="B138" s="9" t="s">
        <v>426</v>
      </c>
      <c r="C138" s="363"/>
      <c r="D138" s="547"/>
      <c r="E138" s="543">
        <f t="shared" si="8"/>
        <v>0</v>
      </c>
    </row>
    <row r="139" spans="1:5" ht="12" customHeight="1">
      <c r="A139" s="15" t="s">
        <v>155</v>
      </c>
      <c r="B139" s="9" t="s">
        <v>427</v>
      </c>
      <c r="C139" s="363"/>
      <c r="D139" s="547"/>
      <c r="E139" s="543">
        <f t="shared" si="8"/>
        <v>0</v>
      </c>
    </row>
    <row r="140" spans="1:5" ht="12" customHeight="1">
      <c r="A140" s="15" t="s">
        <v>156</v>
      </c>
      <c r="B140" s="9" t="s">
        <v>428</v>
      </c>
      <c r="C140" s="363"/>
      <c r="D140" s="547"/>
      <c r="E140" s="543">
        <f t="shared" si="8"/>
        <v>0</v>
      </c>
    </row>
    <row r="141" spans="1:5" ht="12" customHeight="1" thickBot="1">
      <c r="A141" s="13" t="s">
        <v>157</v>
      </c>
      <c r="B141" s="9" t="s">
        <v>429</v>
      </c>
      <c r="C141" s="363"/>
      <c r="D141" s="547"/>
      <c r="E141" s="543">
        <f t="shared" si="8"/>
        <v>0</v>
      </c>
    </row>
    <row r="142" spans="1:5" ht="12" customHeight="1" thickBot="1">
      <c r="A142" s="20" t="s">
        <v>20</v>
      </c>
      <c r="B142" s="110" t="s">
        <v>437</v>
      </c>
      <c r="C142" s="369">
        <f>+C143+C144+C145+C146</f>
        <v>0</v>
      </c>
      <c r="D142" s="550">
        <f>+D143+D144+D145+D146</f>
        <v>3277299</v>
      </c>
      <c r="E142" s="411">
        <f>+E143+E144+E145+E146</f>
        <v>3277299</v>
      </c>
    </row>
    <row r="143" spans="1:5" ht="12" customHeight="1">
      <c r="A143" s="15" t="s">
        <v>88</v>
      </c>
      <c r="B143" s="9" t="s">
        <v>345</v>
      </c>
      <c r="C143" s="363"/>
      <c r="D143" s="547"/>
      <c r="E143" s="543">
        <f>C143+D143</f>
        <v>0</v>
      </c>
    </row>
    <row r="144" spans="1:5" ht="12" customHeight="1">
      <c r="A144" s="15" t="s">
        <v>89</v>
      </c>
      <c r="B144" s="9" t="s">
        <v>346</v>
      </c>
      <c r="C144" s="363"/>
      <c r="D144" s="547">
        <v>3277299</v>
      </c>
      <c r="E144" s="543">
        <f>C144+D144</f>
        <v>3277299</v>
      </c>
    </row>
    <row r="145" spans="1:5" ht="12" customHeight="1">
      <c r="A145" s="15" t="s">
        <v>259</v>
      </c>
      <c r="B145" s="9" t="s">
        <v>438</v>
      </c>
      <c r="C145" s="363"/>
      <c r="D145" s="547"/>
      <c r="E145" s="543">
        <f>C145+D145</f>
        <v>0</v>
      </c>
    </row>
    <row r="146" spans="1:5" ht="12" customHeight="1" thickBot="1">
      <c r="A146" s="13" t="s">
        <v>260</v>
      </c>
      <c r="B146" s="7" t="s">
        <v>365</v>
      </c>
      <c r="C146" s="363"/>
      <c r="D146" s="547"/>
      <c r="E146" s="543">
        <f>C146+D146</f>
        <v>0</v>
      </c>
    </row>
    <row r="147" spans="1:5" ht="12" customHeight="1" thickBot="1">
      <c r="A147" s="20" t="s">
        <v>21</v>
      </c>
      <c r="B147" s="110" t="s">
        <v>439</v>
      </c>
      <c r="C147" s="463">
        <f>SUM(C148:C152)</f>
        <v>0</v>
      </c>
      <c r="D147" s="551">
        <f>SUM(D148:D152)</f>
        <v>0</v>
      </c>
      <c r="E147" s="457">
        <f>SUM(E148:E152)</f>
        <v>0</v>
      </c>
    </row>
    <row r="148" spans="1:5" ht="12" customHeight="1">
      <c r="A148" s="15" t="s">
        <v>90</v>
      </c>
      <c r="B148" s="9" t="s">
        <v>434</v>
      </c>
      <c r="C148" s="363"/>
      <c r="D148" s="547"/>
      <c r="E148" s="543">
        <f aca="true" t="shared" si="9" ref="E148:E154">C148+D148</f>
        <v>0</v>
      </c>
    </row>
    <row r="149" spans="1:5" ht="12" customHeight="1">
      <c r="A149" s="15" t="s">
        <v>91</v>
      </c>
      <c r="B149" s="9" t="s">
        <v>441</v>
      </c>
      <c r="C149" s="363"/>
      <c r="D149" s="547"/>
      <c r="E149" s="543">
        <f t="shared" si="9"/>
        <v>0</v>
      </c>
    </row>
    <row r="150" spans="1:5" ht="12" customHeight="1">
      <c r="A150" s="15" t="s">
        <v>271</v>
      </c>
      <c r="B150" s="9" t="s">
        <v>436</v>
      </c>
      <c r="C150" s="363"/>
      <c r="D150" s="547"/>
      <c r="E150" s="543">
        <f t="shared" si="9"/>
        <v>0</v>
      </c>
    </row>
    <row r="151" spans="1:5" ht="12" customHeight="1">
      <c r="A151" s="15" t="s">
        <v>272</v>
      </c>
      <c r="B151" s="9" t="s">
        <v>442</v>
      </c>
      <c r="C151" s="363"/>
      <c r="D151" s="547"/>
      <c r="E151" s="543">
        <f t="shared" si="9"/>
        <v>0</v>
      </c>
    </row>
    <row r="152" spans="1:5" ht="12" customHeight="1" thickBot="1">
      <c r="A152" s="15" t="s">
        <v>440</v>
      </c>
      <c r="B152" s="9" t="s">
        <v>443</v>
      </c>
      <c r="C152" s="363"/>
      <c r="D152" s="547"/>
      <c r="E152" s="544">
        <f t="shared" si="9"/>
        <v>0</v>
      </c>
    </row>
    <row r="153" spans="1:5" ht="12" customHeight="1" thickBot="1">
      <c r="A153" s="20" t="s">
        <v>22</v>
      </c>
      <c r="B153" s="110" t="s">
        <v>444</v>
      </c>
      <c r="C153" s="464"/>
      <c r="D153" s="552"/>
      <c r="E153" s="553">
        <f t="shared" si="9"/>
        <v>0</v>
      </c>
    </row>
    <row r="154" spans="1:5" ht="12" customHeight="1" thickBot="1">
      <c r="A154" s="20" t="s">
        <v>23</v>
      </c>
      <c r="B154" s="110" t="s">
        <v>445</v>
      </c>
      <c r="C154" s="464"/>
      <c r="D154" s="552"/>
      <c r="E154" s="537">
        <f t="shared" si="9"/>
        <v>0</v>
      </c>
    </row>
    <row r="155" spans="1:9" ht="15" customHeight="1" thickBot="1">
      <c r="A155" s="20" t="s">
        <v>24</v>
      </c>
      <c r="B155" s="110" t="s">
        <v>447</v>
      </c>
      <c r="C155" s="465">
        <f>+C131+C135+C142+C147+C153+C154</f>
        <v>0</v>
      </c>
      <c r="D155" s="554">
        <f>+D131+D135+D142+D147+D153+D154</f>
        <v>78277299</v>
      </c>
      <c r="E155" s="459">
        <f>+E131+E135+E142+E147+E153+E154</f>
        <v>78277299</v>
      </c>
      <c r="F155" s="391"/>
      <c r="G155" s="392"/>
      <c r="H155" s="392"/>
      <c r="I155" s="392"/>
    </row>
    <row r="156" spans="1:5" s="379" customFormat="1" ht="12.75" customHeight="1" thickBot="1">
      <c r="A156" s="267" t="s">
        <v>25</v>
      </c>
      <c r="B156" s="347" t="s">
        <v>446</v>
      </c>
      <c r="C156" s="465">
        <f>+C130+C155</f>
        <v>313558934</v>
      </c>
      <c r="D156" s="554">
        <f>+D130+D155</f>
        <v>291190807</v>
      </c>
      <c r="E156" s="459">
        <f>+E130+E155</f>
        <v>604749741</v>
      </c>
    </row>
    <row r="157" ht="7.5" customHeight="1"/>
    <row r="158" spans="1:5" ht="15.75">
      <c r="A158" s="593" t="s">
        <v>347</v>
      </c>
      <c r="B158" s="593"/>
      <c r="C158" s="593"/>
      <c r="D158" s="593"/>
      <c r="E158" s="593"/>
    </row>
    <row r="159" spans="1:5" ht="15" customHeight="1" thickBot="1">
      <c r="A159" s="584" t="s">
        <v>143</v>
      </c>
      <c r="B159" s="584"/>
      <c r="C159" s="279"/>
      <c r="E159" s="279" t="str">
        <f>E91</f>
        <v>Forintban!</v>
      </c>
    </row>
    <row r="160" spans="1:5" ht="25.5" customHeight="1" thickBot="1">
      <c r="A160" s="20">
        <v>1</v>
      </c>
      <c r="B160" s="27" t="s">
        <v>448</v>
      </c>
      <c r="C160" s="555">
        <f>+C63-C130</f>
        <v>-53675559</v>
      </c>
      <c r="D160" s="362">
        <f>+D63-D130</f>
        <v>38770774</v>
      </c>
      <c r="E160" s="236">
        <f>+E63-E130</f>
        <v>-14904785</v>
      </c>
    </row>
    <row r="161" spans="1:5" ht="32.25" customHeight="1" thickBot="1">
      <c r="A161" s="20" t="s">
        <v>16</v>
      </c>
      <c r="B161" s="27" t="s">
        <v>454</v>
      </c>
      <c r="C161" s="362">
        <f>+C87-C155</f>
        <v>53675559</v>
      </c>
      <c r="D161" s="362">
        <f>+D87-D155</f>
        <v>-38770774</v>
      </c>
      <c r="E161" s="236">
        <f>+E87-E155</f>
        <v>14904785</v>
      </c>
    </row>
  </sheetData>
  <sheetProtection/>
  <mergeCells count="13">
    <mergeCell ref="A91:B91"/>
    <mergeCell ref="A92:A93"/>
    <mergeCell ref="B92:B93"/>
    <mergeCell ref="C92:E92"/>
    <mergeCell ref="A158:E158"/>
    <mergeCell ref="A159:B159"/>
    <mergeCell ref="A1:E1"/>
    <mergeCell ref="A2:B2"/>
    <mergeCell ref="A3:A4"/>
    <mergeCell ref="B3:B4"/>
    <mergeCell ref="C3:E3"/>
    <mergeCell ref="A90:E90"/>
    <mergeCell ref="A89:D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Sajószöged Községi Önkormányzat
2017. ÉVI KÖLTSÉGVETÉSÉNEK ÖSSZEVONT MÓDOSÍTOTT MÉRLEGE&amp;10
&amp;R&amp;"Times New Roman CE,Félkövér dőlt"&amp;11 1.1. melléklet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3"/>
  <sheetViews>
    <sheetView zoomScale="130" zoomScaleNormal="130" workbookViewId="0" topLeftCell="A41">
      <selection activeCell="C69" sqref="C69"/>
    </sheetView>
  </sheetViews>
  <sheetFormatPr defaultColWidth="9.00390625" defaultRowHeight="12.75"/>
  <cols>
    <col min="1" max="1" width="13.00390625" style="216" customWidth="1"/>
    <col min="2" max="2" width="59.00390625" style="217" customWidth="1"/>
    <col min="3" max="5" width="15.875" style="217" customWidth="1"/>
    <col min="6" max="16384" width="9.375" style="217" customWidth="1"/>
  </cols>
  <sheetData>
    <row r="1" spans="1:5" s="196" customFormat="1" ht="21" customHeight="1" thickBot="1">
      <c r="A1" s="195"/>
      <c r="B1" s="197"/>
      <c r="C1" s="2"/>
      <c r="D1" s="2"/>
      <c r="E1" s="513" t="s">
        <v>620</v>
      </c>
    </row>
    <row r="2" spans="1:5" s="419" customFormat="1" ht="24.75" thickBot="1">
      <c r="A2" s="167" t="s">
        <v>619</v>
      </c>
      <c r="B2" s="702" t="s">
        <v>539</v>
      </c>
      <c r="C2" s="703"/>
      <c r="D2" s="704"/>
      <c r="E2" s="705" t="s">
        <v>55</v>
      </c>
    </row>
    <row r="3" spans="1:5" s="419" customFormat="1" ht="24.75" thickBot="1">
      <c r="A3" s="167" t="s">
        <v>179</v>
      </c>
      <c r="B3" s="702" t="s">
        <v>392</v>
      </c>
      <c r="C3" s="703"/>
      <c r="D3" s="704"/>
      <c r="E3" s="705" t="s">
        <v>55</v>
      </c>
    </row>
    <row r="4" spans="1:5" s="420" customFormat="1" ht="15.75" customHeight="1" thickBot="1">
      <c r="A4" s="199"/>
      <c r="B4" s="199"/>
      <c r="C4" s="200"/>
      <c r="D4" s="82"/>
      <c r="E4" s="200" t="str">
        <f>'[1]5.2. sz. mell'!E4</f>
        <v>Forintban!</v>
      </c>
    </row>
    <row r="5" spans="1:5" ht="24.75" thickBot="1">
      <c r="A5" s="372" t="s">
        <v>181</v>
      </c>
      <c r="B5" s="201" t="s">
        <v>533</v>
      </c>
      <c r="C5" s="24" t="s">
        <v>576</v>
      </c>
      <c r="D5" s="24" t="s">
        <v>581</v>
      </c>
      <c r="E5" s="36" t="str">
        <f>+CONCATENATE(LEFT('[1]ÖSSZEFÜGGÉSEK'!A7,4),"2017.12.31.",CHAR(10),"Módosítás utáni")</f>
        <v>2017.12.31.
Módosítás utáni</v>
      </c>
    </row>
    <row r="6" spans="1:5" s="421" customFormat="1" ht="12.75" customHeight="1" thickBot="1">
      <c r="A6" s="170" t="s">
        <v>467</v>
      </c>
      <c r="B6" s="171" t="s">
        <v>468</v>
      </c>
      <c r="C6" s="171" t="s">
        <v>469</v>
      </c>
      <c r="D6" s="688" t="s">
        <v>471</v>
      </c>
      <c r="E6" s="541" t="s">
        <v>621</v>
      </c>
    </row>
    <row r="7" spans="1:5" s="421" customFormat="1" ht="15.75" customHeight="1" thickBot="1">
      <c r="A7" s="689" t="s">
        <v>52</v>
      </c>
      <c r="B7" s="690"/>
      <c r="C7" s="690"/>
      <c r="D7" s="690"/>
      <c r="E7" s="691"/>
    </row>
    <row r="8" spans="1:5" s="337" customFormat="1" ht="12" customHeight="1" thickBot="1">
      <c r="A8" s="170" t="s">
        <v>15</v>
      </c>
      <c r="B8" s="206" t="s">
        <v>490</v>
      </c>
      <c r="C8" s="284">
        <f>SUM(C9:C19)</f>
        <v>0</v>
      </c>
      <c r="D8" s="284">
        <f>SUM(D9:D19)</f>
        <v>14461</v>
      </c>
      <c r="E8" s="330">
        <f>SUM(E9:E19)</f>
        <v>14461</v>
      </c>
    </row>
    <row r="9" spans="1:5" s="337" customFormat="1" ht="12" customHeight="1">
      <c r="A9" s="414" t="s">
        <v>92</v>
      </c>
      <c r="B9" s="10" t="s">
        <v>248</v>
      </c>
      <c r="C9" s="575"/>
      <c r="D9" s="575"/>
      <c r="E9" s="706">
        <f>C9+D9</f>
        <v>0</v>
      </c>
    </row>
    <row r="10" spans="1:5" s="337" customFormat="1" ht="12" customHeight="1">
      <c r="A10" s="415" t="s">
        <v>93</v>
      </c>
      <c r="B10" s="8" t="s">
        <v>249</v>
      </c>
      <c r="C10" s="281"/>
      <c r="D10" s="281"/>
      <c r="E10" s="577">
        <f aca="true" t="shared" si="0" ref="E10:E24">C10+D10</f>
        <v>0</v>
      </c>
    </row>
    <row r="11" spans="1:5" s="337" customFormat="1" ht="12" customHeight="1">
      <c r="A11" s="415" t="s">
        <v>94</v>
      </c>
      <c r="B11" s="8" t="s">
        <v>250</v>
      </c>
      <c r="C11" s="281"/>
      <c r="D11" s="281"/>
      <c r="E11" s="577">
        <f t="shared" si="0"/>
        <v>0</v>
      </c>
    </row>
    <row r="12" spans="1:5" s="337" customFormat="1" ht="12" customHeight="1">
      <c r="A12" s="415" t="s">
        <v>95</v>
      </c>
      <c r="B12" s="8" t="s">
        <v>251</v>
      </c>
      <c r="C12" s="281"/>
      <c r="D12" s="281"/>
      <c r="E12" s="577">
        <f t="shared" si="0"/>
        <v>0</v>
      </c>
    </row>
    <row r="13" spans="1:5" s="337" customFormat="1" ht="12" customHeight="1">
      <c r="A13" s="415" t="s">
        <v>137</v>
      </c>
      <c r="B13" s="8" t="s">
        <v>252</v>
      </c>
      <c r="C13" s="281"/>
      <c r="D13" s="281"/>
      <c r="E13" s="577">
        <f t="shared" si="0"/>
        <v>0</v>
      </c>
    </row>
    <row r="14" spans="1:5" s="337" customFormat="1" ht="12" customHeight="1">
      <c r="A14" s="415" t="s">
        <v>96</v>
      </c>
      <c r="B14" s="8" t="s">
        <v>374</v>
      </c>
      <c r="C14" s="281"/>
      <c r="D14" s="281"/>
      <c r="E14" s="577">
        <f t="shared" si="0"/>
        <v>0</v>
      </c>
    </row>
    <row r="15" spans="1:5" s="337" customFormat="1" ht="12" customHeight="1">
      <c r="A15" s="415" t="s">
        <v>97</v>
      </c>
      <c r="B15" s="7" t="s">
        <v>375</v>
      </c>
      <c r="C15" s="281"/>
      <c r="D15" s="281"/>
      <c r="E15" s="577">
        <f t="shared" si="0"/>
        <v>0</v>
      </c>
    </row>
    <row r="16" spans="1:5" s="337" customFormat="1" ht="12" customHeight="1">
      <c r="A16" s="415" t="s">
        <v>107</v>
      </c>
      <c r="B16" s="8" t="s">
        <v>255</v>
      </c>
      <c r="C16" s="578"/>
      <c r="D16" s="578">
        <v>10</v>
      </c>
      <c r="E16" s="579">
        <f t="shared" si="0"/>
        <v>10</v>
      </c>
    </row>
    <row r="17" spans="1:5" s="422" customFormat="1" ht="12" customHeight="1">
      <c r="A17" s="415" t="s">
        <v>108</v>
      </c>
      <c r="B17" s="8" t="s">
        <v>256</v>
      </c>
      <c r="C17" s="281"/>
      <c r="D17" s="281"/>
      <c r="E17" s="577">
        <f t="shared" si="0"/>
        <v>0</v>
      </c>
    </row>
    <row r="18" spans="1:5" s="422" customFormat="1" ht="12" customHeight="1">
      <c r="A18" s="415" t="s">
        <v>109</v>
      </c>
      <c r="B18" s="8" t="s">
        <v>410</v>
      </c>
      <c r="C18" s="283"/>
      <c r="D18" s="283"/>
      <c r="E18" s="707">
        <f t="shared" si="0"/>
        <v>0</v>
      </c>
    </row>
    <row r="19" spans="1:5" s="422" customFormat="1" ht="12" customHeight="1" thickBot="1">
      <c r="A19" s="415" t="s">
        <v>110</v>
      </c>
      <c r="B19" s="7" t="s">
        <v>257</v>
      </c>
      <c r="C19" s="283"/>
      <c r="D19" s="283">
        <v>14451</v>
      </c>
      <c r="E19" s="707">
        <v>14451</v>
      </c>
    </row>
    <row r="20" spans="1:5" s="337" customFormat="1" ht="12" customHeight="1" thickBot="1">
      <c r="A20" s="170" t="s">
        <v>16</v>
      </c>
      <c r="B20" s="206" t="s">
        <v>376</v>
      </c>
      <c r="C20" s="284">
        <f>SUM(C21:C23)</f>
        <v>0</v>
      </c>
      <c r="D20" s="284">
        <f>SUM(D21:D23)</f>
        <v>0</v>
      </c>
      <c r="E20" s="330">
        <f>SUM(E21:E23)</f>
        <v>0</v>
      </c>
    </row>
    <row r="21" spans="1:5" s="422" customFormat="1" ht="12" customHeight="1">
      <c r="A21" s="415" t="s">
        <v>98</v>
      </c>
      <c r="B21" s="9" t="s">
        <v>229</v>
      </c>
      <c r="C21" s="281"/>
      <c r="D21" s="281"/>
      <c r="E21" s="577">
        <f t="shared" si="0"/>
        <v>0</v>
      </c>
    </row>
    <row r="22" spans="1:5" s="422" customFormat="1" ht="12" customHeight="1">
      <c r="A22" s="415" t="s">
        <v>99</v>
      </c>
      <c r="B22" s="8" t="s">
        <v>377</v>
      </c>
      <c r="C22" s="281"/>
      <c r="D22" s="281"/>
      <c r="E22" s="577">
        <f t="shared" si="0"/>
        <v>0</v>
      </c>
    </row>
    <row r="23" spans="1:5" s="422" customFormat="1" ht="12" customHeight="1">
      <c r="A23" s="415" t="s">
        <v>100</v>
      </c>
      <c r="B23" s="8" t="s">
        <v>378</v>
      </c>
      <c r="C23" s="281"/>
      <c r="D23" s="281"/>
      <c r="E23" s="577">
        <f t="shared" si="0"/>
        <v>0</v>
      </c>
    </row>
    <row r="24" spans="1:5" s="422" customFormat="1" ht="12" customHeight="1" thickBot="1">
      <c r="A24" s="415" t="s">
        <v>101</v>
      </c>
      <c r="B24" s="8" t="s">
        <v>491</v>
      </c>
      <c r="C24" s="281"/>
      <c r="D24" s="281"/>
      <c r="E24" s="577">
        <f t="shared" si="0"/>
        <v>0</v>
      </c>
    </row>
    <row r="25" spans="1:5" s="422" customFormat="1" ht="12" customHeight="1" thickBot="1">
      <c r="A25" s="175" t="s">
        <v>17</v>
      </c>
      <c r="B25" s="110" t="s">
        <v>154</v>
      </c>
      <c r="C25" s="708">
        <v>20000</v>
      </c>
      <c r="D25" s="708">
        <v>6000</v>
      </c>
      <c r="E25" s="330">
        <v>26000</v>
      </c>
    </row>
    <row r="26" spans="1:5" s="422" customFormat="1" ht="12" customHeight="1" thickBot="1">
      <c r="A26" s="175" t="s">
        <v>18</v>
      </c>
      <c r="B26" s="110" t="s">
        <v>492</v>
      </c>
      <c r="C26" s="284">
        <f>+C27+C28+C29</f>
        <v>0</v>
      </c>
      <c r="D26" s="284">
        <f>+D27+D28+D29</f>
        <v>0</v>
      </c>
      <c r="E26" s="330">
        <f>+E27+E28+E29</f>
        <v>0</v>
      </c>
    </row>
    <row r="27" spans="1:5" s="422" customFormat="1" ht="12" customHeight="1">
      <c r="A27" s="416" t="s">
        <v>239</v>
      </c>
      <c r="B27" s="417" t="s">
        <v>234</v>
      </c>
      <c r="C27" s="580"/>
      <c r="D27" s="580"/>
      <c r="E27" s="581">
        <f>C27+D27</f>
        <v>0</v>
      </c>
    </row>
    <row r="28" spans="1:5" s="422" customFormat="1" ht="12" customHeight="1">
      <c r="A28" s="416" t="s">
        <v>240</v>
      </c>
      <c r="B28" s="417" t="s">
        <v>377</v>
      </c>
      <c r="C28" s="281"/>
      <c r="D28" s="281"/>
      <c r="E28" s="577">
        <f>C28+D28</f>
        <v>0</v>
      </c>
    </row>
    <row r="29" spans="1:5" s="422" customFormat="1" ht="12" customHeight="1">
      <c r="A29" s="416" t="s">
        <v>241</v>
      </c>
      <c r="B29" s="418" t="s">
        <v>380</v>
      </c>
      <c r="C29" s="281"/>
      <c r="D29" s="281"/>
      <c r="E29" s="577">
        <f>C29+D29</f>
        <v>0</v>
      </c>
    </row>
    <row r="30" spans="1:5" s="422" customFormat="1" ht="12" customHeight="1" thickBot="1">
      <c r="A30" s="415" t="s">
        <v>242</v>
      </c>
      <c r="B30" s="124" t="s">
        <v>493</v>
      </c>
      <c r="C30" s="709"/>
      <c r="D30" s="709"/>
      <c r="E30" s="710">
        <f>C30+D30</f>
        <v>0</v>
      </c>
    </row>
    <row r="31" spans="1:5" s="422" customFormat="1" ht="12" customHeight="1" thickBot="1">
      <c r="A31" s="175" t="s">
        <v>19</v>
      </c>
      <c r="B31" s="110" t="s">
        <v>381</v>
      </c>
      <c r="C31" s="284">
        <f>+C32+C33+C34</f>
        <v>0</v>
      </c>
      <c r="D31" s="284">
        <f>+D32+D33+D34</f>
        <v>0</v>
      </c>
      <c r="E31" s="330">
        <f>+E32+E33+E34</f>
        <v>0</v>
      </c>
    </row>
    <row r="32" spans="1:5" s="422" customFormat="1" ht="12" customHeight="1">
      <c r="A32" s="416" t="s">
        <v>85</v>
      </c>
      <c r="B32" s="417" t="s">
        <v>262</v>
      </c>
      <c r="C32" s="580"/>
      <c r="D32" s="580"/>
      <c r="E32" s="581">
        <f>C32+D32</f>
        <v>0</v>
      </c>
    </row>
    <row r="33" spans="1:5" s="422" customFormat="1" ht="12" customHeight="1">
      <c r="A33" s="416" t="s">
        <v>86</v>
      </c>
      <c r="B33" s="418" t="s">
        <v>263</v>
      </c>
      <c r="C33" s="285"/>
      <c r="D33" s="285"/>
      <c r="E33" s="566">
        <f>C33+D33</f>
        <v>0</v>
      </c>
    </row>
    <row r="34" spans="1:5" s="422" customFormat="1" ht="12" customHeight="1" thickBot="1">
      <c r="A34" s="415" t="s">
        <v>87</v>
      </c>
      <c r="B34" s="124" t="s">
        <v>264</v>
      </c>
      <c r="C34" s="709"/>
      <c r="D34" s="709"/>
      <c r="E34" s="710">
        <f>C34+D34</f>
        <v>0</v>
      </c>
    </row>
    <row r="35" spans="1:5" s="337" customFormat="1" ht="12" customHeight="1" thickBot="1">
      <c r="A35" s="175" t="s">
        <v>20</v>
      </c>
      <c r="B35" s="110" t="s">
        <v>350</v>
      </c>
      <c r="C35" s="708"/>
      <c r="D35" s="708"/>
      <c r="E35" s="330">
        <f>C35+D35</f>
        <v>0</v>
      </c>
    </row>
    <row r="36" spans="1:5" s="337" customFormat="1" ht="12" customHeight="1" thickBot="1">
      <c r="A36" s="175" t="s">
        <v>21</v>
      </c>
      <c r="B36" s="110" t="s">
        <v>382</v>
      </c>
      <c r="C36" s="708"/>
      <c r="D36" s="708"/>
      <c r="E36" s="330">
        <f>C36+D36</f>
        <v>0</v>
      </c>
    </row>
    <row r="37" spans="1:5" s="337" customFormat="1" ht="12" customHeight="1" thickBot="1">
      <c r="A37" s="170" t="s">
        <v>22</v>
      </c>
      <c r="B37" s="110" t="s">
        <v>383</v>
      </c>
      <c r="C37" s="284">
        <f>+C8+C20+C25+C26+C31+C35+C36</f>
        <v>20000</v>
      </c>
      <c r="D37" s="284">
        <f>+D8+D20+D25+D26+D31+D35+D36</f>
        <v>20461</v>
      </c>
      <c r="E37" s="330">
        <f>+E8+E20+E25+E26+E31+E35+E36</f>
        <v>40461</v>
      </c>
    </row>
    <row r="38" spans="1:5" s="337" customFormat="1" ht="12" customHeight="1" thickBot="1">
      <c r="A38" s="207" t="s">
        <v>23</v>
      </c>
      <c r="B38" s="110" t="s">
        <v>384</v>
      </c>
      <c r="C38" s="284">
        <f>+C39+C40+C41</f>
        <v>52678976</v>
      </c>
      <c r="D38" s="284">
        <f>+D39+D40+D41</f>
        <v>553755</v>
      </c>
      <c r="E38" s="330">
        <f>+E39+E40+E41</f>
        <v>53232731</v>
      </c>
    </row>
    <row r="39" spans="1:5" s="337" customFormat="1" ht="12" customHeight="1">
      <c r="A39" s="416" t="s">
        <v>385</v>
      </c>
      <c r="B39" s="417" t="s">
        <v>211</v>
      </c>
      <c r="C39" s="580">
        <v>537610</v>
      </c>
      <c r="D39" s="580">
        <v>224907</v>
      </c>
      <c r="E39" s="581">
        <f>C39+D39</f>
        <v>762517</v>
      </c>
    </row>
    <row r="40" spans="1:5" s="337" customFormat="1" ht="12" customHeight="1">
      <c r="A40" s="416" t="s">
        <v>386</v>
      </c>
      <c r="B40" s="418" t="s">
        <v>2</v>
      </c>
      <c r="C40" s="285"/>
      <c r="D40" s="285"/>
      <c r="E40" s="566">
        <f>C40+D40</f>
        <v>0</v>
      </c>
    </row>
    <row r="41" spans="1:5" s="422" customFormat="1" ht="12" customHeight="1" thickBot="1">
      <c r="A41" s="415" t="s">
        <v>387</v>
      </c>
      <c r="B41" s="124" t="s">
        <v>388</v>
      </c>
      <c r="C41" s="709">
        <v>52141366</v>
      </c>
      <c r="D41" s="709">
        <v>328848</v>
      </c>
      <c r="E41" s="710">
        <f>C41+D41</f>
        <v>52470214</v>
      </c>
    </row>
    <row r="42" spans="1:5" s="422" customFormat="1" ht="15" customHeight="1" thickBot="1">
      <c r="A42" s="207" t="s">
        <v>24</v>
      </c>
      <c r="B42" s="208" t="s">
        <v>389</v>
      </c>
      <c r="C42" s="711">
        <f>+C37+C38</f>
        <v>52698976</v>
      </c>
      <c r="D42" s="711">
        <f>+D37+D38</f>
        <v>574216</v>
      </c>
      <c r="E42" s="333">
        <f>+E37+E38</f>
        <v>53273192</v>
      </c>
    </row>
    <row r="43" spans="1:3" s="422" customFormat="1" ht="15" customHeight="1">
      <c r="A43" s="209"/>
      <c r="B43" s="210"/>
      <c r="C43" s="331"/>
    </row>
    <row r="44" spans="1:3" ht="13.5" thickBot="1">
      <c r="A44" s="211"/>
      <c r="B44" s="212"/>
      <c r="C44" s="332"/>
    </row>
    <row r="45" spans="1:5" s="421" customFormat="1" ht="16.5" customHeight="1" thickBot="1">
      <c r="A45" s="689" t="s">
        <v>53</v>
      </c>
      <c r="B45" s="690"/>
      <c r="C45" s="690"/>
      <c r="D45" s="690"/>
      <c r="E45" s="691"/>
    </row>
    <row r="46" spans="1:5" s="423" customFormat="1" ht="12" customHeight="1" thickBot="1">
      <c r="A46" s="175" t="s">
        <v>15</v>
      </c>
      <c r="B46" s="110" t="s">
        <v>390</v>
      </c>
      <c r="C46" s="284">
        <f>SUM(C47:C51)</f>
        <v>51428976</v>
      </c>
      <c r="D46" s="284">
        <f>SUM(D47:D51)</f>
        <v>1513399</v>
      </c>
      <c r="E46" s="330">
        <f>SUM(E47:E51)</f>
        <v>52942375</v>
      </c>
    </row>
    <row r="47" spans="1:5" ht="12" customHeight="1">
      <c r="A47" s="415" t="s">
        <v>92</v>
      </c>
      <c r="B47" s="9" t="s">
        <v>46</v>
      </c>
      <c r="C47" s="580">
        <v>31719500</v>
      </c>
      <c r="D47" s="580">
        <v>2648519</v>
      </c>
      <c r="E47" s="581">
        <f>C47+D47</f>
        <v>34368019</v>
      </c>
    </row>
    <row r="48" spans="1:5" ht="12" customHeight="1">
      <c r="A48" s="415" t="s">
        <v>93</v>
      </c>
      <c r="B48" s="8" t="s">
        <v>163</v>
      </c>
      <c r="C48" s="71">
        <v>7187276</v>
      </c>
      <c r="D48" s="71">
        <v>901276</v>
      </c>
      <c r="E48" s="569">
        <f>C48+D48</f>
        <v>8088552</v>
      </c>
    </row>
    <row r="49" spans="1:5" ht="12" customHeight="1">
      <c r="A49" s="415" t="s">
        <v>94</v>
      </c>
      <c r="B49" s="8" t="s">
        <v>129</v>
      </c>
      <c r="C49" s="71">
        <v>12522200</v>
      </c>
      <c r="D49" s="71">
        <v>-2036396</v>
      </c>
      <c r="E49" s="569">
        <f>C49+D49</f>
        <v>10485804</v>
      </c>
    </row>
    <row r="50" spans="1:5" ht="12" customHeight="1">
      <c r="A50" s="415" t="s">
        <v>95</v>
      </c>
      <c r="B50" s="8" t="s">
        <v>164</v>
      </c>
      <c r="C50" s="71"/>
      <c r="D50" s="71"/>
      <c r="E50" s="569">
        <f>C50+D50</f>
        <v>0</v>
      </c>
    </row>
    <row r="51" spans="1:5" ht="12" customHeight="1" thickBot="1">
      <c r="A51" s="415" t="s">
        <v>137</v>
      </c>
      <c r="B51" s="8" t="s">
        <v>165</v>
      </c>
      <c r="C51" s="71"/>
      <c r="D51" s="71"/>
      <c r="E51" s="569">
        <f>C51+D51</f>
        <v>0</v>
      </c>
    </row>
    <row r="52" spans="1:5" ht="12" customHeight="1" thickBot="1">
      <c r="A52" s="175" t="s">
        <v>16</v>
      </c>
      <c r="B52" s="110" t="s">
        <v>391</v>
      </c>
      <c r="C52" s="284">
        <f>SUM(C53:C55)</f>
        <v>1270000</v>
      </c>
      <c r="D52" s="284">
        <f>SUM(D53:D55)</f>
        <v>-939183</v>
      </c>
      <c r="E52" s="330">
        <f>SUM(E53:E55)</f>
        <v>330817</v>
      </c>
    </row>
    <row r="53" spans="1:5" s="423" customFormat="1" ht="12" customHeight="1">
      <c r="A53" s="415" t="s">
        <v>98</v>
      </c>
      <c r="B53" s="9" t="s">
        <v>204</v>
      </c>
      <c r="C53" s="580">
        <v>1270000</v>
      </c>
      <c r="D53" s="580">
        <v>-939183</v>
      </c>
      <c r="E53" s="581">
        <f>C53+D53</f>
        <v>330817</v>
      </c>
    </row>
    <row r="54" spans="1:5" ht="12" customHeight="1">
      <c r="A54" s="415" t="s">
        <v>99</v>
      </c>
      <c r="B54" s="8" t="s">
        <v>167</v>
      </c>
      <c r="C54" s="71"/>
      <c r="D54" s="71"/>
      <c r="E54" s="569">
        <f>C54+D54</f>
        <v>0</v>
      </c>
    </row>
    <row r="55" spans="1:5" ht="12" customHeight="1">
      <c r="A55" s="415" t="s">
        <v>100</v>
      </c>
      <c r="B55" s="8" t="s">
        <v>54</v>
      </c>
      <c r="C55" s="71"/>
      <c r="D55" s="71"/>
      <c r="E55" s="569">
        <f>C55+D55</f>
        <v>0</v>
      </c>
    </row>
    <row r="56" spans="1:5" ht="12" customHeight="1" thickBot="1">
      <c r="A56" s="415" t="s">
        <v>101</v>
      </c>
      <c r="B56" s="8" t="s">
        <v>494</v>
      </c>
      <c r="C56" s="71"/>
      <c r="D56" s="71"/>
      <c r="E56" s="569">
        <f>C56+D56</f>
        <v>0</v>
      </c>
    </row>
    <row r="57" spans="1:5" ht="12" customHeight="1" thickBot="1">
      <c r="A57" s="175" t="s">
        <v>17</v>
      </c>
      <c r="B57" s="110" t="s">
        <v>10</v>
      </c>
      <c r="C57" s="708"/>
      <c r="D57" s="708"/>
      <c r="E57" s="330">
        <f>C57+D57</f>
        <v>0</v>
      </c>
    </row>
    <row r="58" spans="1:5" ht="15" customHeight="1" thickBot="1">
      <c r="A58" s="175" t="s">
        <v>18</v>
      </c>
      <c r="B58" s="215" t="s">
        <v>500</v>
      </c>
      <c r="C58" s="711">
        <f>+C46+C52+C57</f>
        <v>52698976</v>
      </c>
      <c r="D58" s="711">
        <f>+D46+D52+D57</f>
        <v>574216</v>
      </c>
      <c r="E58" s="333">
        <f>+E46+E52+E57</f>
        <v>53273192</v>
      </c>
    </row>
    <row r="59" spans="3:5" ht="13.5" thickBot="1">
      <c r="C59" s="334"/>
      <c r="D59" s="334"/>
      <c r="E59" s="334"/>
    </row>
    <row r="60" spans="1:5" ht="15" customHeight="1" thickBot="1">
      <c r="A60" s="218" t="s">
        <v>489</v>
      </c>
      <c r="B60" s="219"/>
      <c r="C60" s="698">
        <v>7</v>
      </c>
      <c r="D60" s="698">
        <v>0</v>
      </c>
      <c r="E60" s="699">
        <f>C60+D60</f>
        <v>7</v>
      </c>
    </row>
    <row r="61" spans="1:5" ht="14.25" customHeight="1" thickBot="1">
      <c r="A61" s="218" t="s">
        <v>182</v>
      </c>
      <c r="B61" s="219"/>
      <c r="C61" s="698">
        <v>0</v>
      </c>
      <c r="D61" s="698">
        <v>0</v>
      </c>
      <c r="E61" s="699">
        <f>C61+D61</f>
        <v>0</v>
      </c>
    </row>
    <row r="63" spans="1:4" ht="12.75">
      <c r="A63" s="732" t="s">
        <v>634</v>
      </c>
      <c r="B63" s="732"/>
      <c r="C63" s="732"/>
      <c r="D63" s="732"/>
    </row>
  </sheetData>
  <sheetProtection formatCells="0"/>
  <mergeCells count="5">
    <mergeCell ref="B2:D2"/>
    <mergeCell ref="B3:D3"/>
    <mergeCell ref="A7:E7"/>
    <mergeCell ref="A45:E45"/>
    <mergeCell ref="A63:D6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zoomScale="91" zoomScaleNormal="130" zoomScalePageLayoutView="91" workbookViewId="0" topLeftCell="A1">
      <selection activeCell="C5" sqref="C5"/>
    </sheetView>
  </sheetViews>
  <sheetFormatPr defaultColWidth="9.00390625" defaultRowHeight="12.75"/>
  <cols>
    <col min="1" max="1" width="13.875" style="216" customWidth="1"/>
    <col min="2" max="2" width="79.125" style="217" customWidth="1"/>
    <col min="3" max="3" width="25.00390625" style="217" customWidth="1"/>
    <col min="4" max="16384" width="9.375" style="217" customWidth="1"/>
  </cols>
  <sheetData>
    <row r="1" spans="1:3" s="196" customFormat="1" ht="21" customHeight="1" thickBot="1">
      <c r="A1" s="195"/>
      <c r="B1" s="197"/>
      <c r="C1" s="514" t="s">
        <v>572</v>
      </c>
    </row>
    <row r="2" spans="1:3" s="419" customFormat="1" ht="25.5" customHeight="1">
      <c r="A2" s="371" t="s">
        <v>180</v>
      </c>
      <c r="B2" s="322" t="s">
        <v>539</v>
      </c>
      <c r="C2" s="335" t="s">
        <v>55</v>
      </c>
    </row>
    <row r="3" spans="1:3" s="419" customFormat="1" ht="24.75" thickBot="1">
      <c r="A3" s="413" t="s">
        <v>179</v>
      </c>
      <c r="B3" s="323" t="s">
        <v>393</v>
      </c>
      <c r="C3" s="336" t="s">
        <v>55</v>
      </c>
    </row>
    <row r="4" spans="1:3" s="420" customFormat="1" ht="15.75" customHeight="1" thickBot="1">
      <c r="A4" s="199"/>
      <c r="B4" s="199"/>
      <c r="C4" s="200" t="e">
        <f>#REF!</f>
        <v>#REF!</v>
      </c>
    </row>
    <row r="5" spans="1:3" ht="13.5" thickBot="1">
      <c r="A5" s="372" t="s">
        <v>181</v>
      </c>
      <c r="B5" s="201" t="s">
        <v>533</v>
      </c>
      <c r="C5" s="202" t="s">
        <v>51</v>
      </c>
    </row>
    <row r="6" spans="1:3" s="421" customFormat="1" ht="12.75" customHeight="1" thickBot="1">
      <c r="A6" s="170"/>
      <c r="B6" s="171" t="s">
        <v>467</v>
      </c>
      <c r="C6" s="172" t="s">
        <v>468</v>
      </c>
    </row>
    <row r="7" spans="1:3" s="421" customFormat="1" ht="15.75" customHeight="1" thickBot="1">
      <c r="A7" s="203"/>
      <c r="B7" s="204" t="s">
        <v>52</v>
      </c>
      <c r="C7" s="205"/>
    </row>
    <row r="8" spans="1:3" s="337" customFormat="1" ht="12" customHeight="1" thickBot="1">
      <c r="A8" s="170" t="s">
        <v>15</v>
      </c>
      <c r="B8" s="206" t="s">
        <v>490</v>
      </c>
      <c r="C8" s="288">
        <f>SUM(C9:C19)</f>
        <v>0</v>
      </c>
    </row>
    <row r="9" spans="1:3" s="337" customFormat="1" ht="12" customHeight="1">
      <c r="A9" s="414" t="s">
        <v>92</v>
      </c>
      <c r="B9" s="10" t="s">
        <v>248</v>
      </c>
      <c r="C9" s="529">
        <v>0</v>
      </c>
    </row>
    <row r="10" spans="1:3" s="337" customFormat="1" ht="12" customHeight="1">
      <c r="A10" s="415" t="s">
        <v>93</v>
      </c>
      <c r="B10" s="8" t="s">
        <v>249</v>
      </c>
      <c r="C10" s="286"/>
    </row>
    <row r="11" spans="1:3" s="337" customFormat="1" ht="12" customHeight="1">
      <c r="A11" s="415" t="s">
        <v>94</v>
      </c>
      <c r="B11" s="8" t="s">
        <v>250</v>
      </c>
      <c r="C11" s="286"/>
    </row>
    <row r="12" spans="1:3" s="337" customFormat="1" ht="12" customHeight="1">
      <c r="A12" s="415" t="s">
        <v>95</v>
      </c>
      <c r="B12" s="8" t="s">
        <v>251</v>
      </c>
      <c r="C12" s="286"/>
    </row>
    <row r="13" spans="1:3" s="337" customFormat="1" ht="12" customHeight="1">
      <c r="A13" s="415" t="s">
        <v>137</v>
      </c>
      <c r="B13" s="8" t="s">
        <v>252</v>
      </c>
      <c r="C13" s="286"/>
    </row>
    <row r="14" spans="1:3" s="337" customFormat="1" ht="12" customHeight="1">
      <c r="A14" s="415" t="s">
        <v>96</v>
      </c>
      <c r="B14" s="8" t="s">
        <v>374</v>
      </c>
      <c r="C14" s="286"/>
    </row>
    <row r="15" spans="1:3" s="337" customFormat="1" ht="12" customHeight="1">
      <c r="A15" s="415" t="s">
        <v>97</v>
      </c>
      <c r="B15" s="7" t="s">
        <v>375</v>
      </c>
      <c r="C15" s="286"/>
    </row>
    <row r="16" spans="1:3" s="337" customFormat="1" ht="12" customHeight="1">
      <c r="A16" s="415" t="s">
        <v>107</v>
      </c>
      <c r="B16" s="8" t="s">
        <v>255</v>
      </c>
      <c r="C16" s="328"/>
    </row>
    <row r="17" spans="1:3" s="422" customFormat="1" ht="12" customHeight="1">
      <c r="A17" s="415" t="s">
        <v>108</v>
      </c>
      <c r="B17" s="8" t="s">
        <v>256</v>
      </c>
      <c r="C17" s="286"/>
    </row>
    <row r="18" spans="1:3" s="422" customFormat="1" ht="12" customHeight="1">
      <c r="A18" s="415" t="s">
        <v>109</v>
      </c>
      <c r="B18" s="8" t="s">
        <v>410</v>
      </c>
      <c r="C18" s="287"/>
    </row>
    <row r="19" spans="1:3" s="422" customFormat="1" ht="12" customHeight="1" thickBot="1">
      <c r="A19" s="415" t="s">
        <v>110</v>
      </c>
      <c r="B19" s="7" t="s">
        <v>257</v>
      </c>
      <c r="C19" s="287">
        <v>0</v>
      </c>
    </row>
    <row r="20" spans="1:3" s="337" customFormat="1" ht="12" customHeight="1" thickBot="1">
      <c r="A20" s="170" t="s">
        <v>16</v>
      </c>
      <c r="B20" s="206" t="s">
        <v>376</v>
      </c>
      <c r="C20" s="288">
        <f>SUM(C21:C23)</f>
        <v>0</v>
      </c>
    </row>
    <row r="21" spans="1:3" s="422" customFormat="1" ht="12" customHeight="1">
      <c r="A21" s="415" t="s">
        <v>98</v>
      </c>
      <c r="B21" s="9" t="s">
        <v>229</v>
      </c>
      <c r="C21" s="286"/>
    </row>
    <row r="22" spans="1:3" s="422" customFormat="1" ht="12" customHeight="1">
      <c r="A22" s="415" t="s">
        <v>99</v>
      </c>
      <c r="B22" s="8" t="s">
        <v>377</v>
      </c>
      <c r="C22" s="286"/>
    </row>
    <row r="23" spans="1:3" s="422" customFormat="1" ht="12" customHeight="1">
      <c r="A23" s="415" t="s">
        <v>100</v>
      </c>
      <c r="B23" s="8" t="s">
        <v>378</v>
      </c>
      <c r="C23" s="286"/>
    </row>
    <row r="24" spans="1:3" s="422" customFormat="1" ht="12" customHeight="1" thickBot="1">
      <c r="A24" s="415" t="s">
        <v>101</v>
      </c>
      <c r="B24" s="8" t="s">
        <v>491</v>
      </c>
      <c r="C24" s="286"/>
    </row>
    <row r="25" spans="1:3" s="422" customFormat="1" ht="12" customHeight="1" thickBot="1">
      <c r="A25" s="175" t="s">
        <v>17</v>
      </c>
      <c r="B25" s="110" t="s">
        <v>154</v>
      </c>
      <c r="C25" s="312"/>
    </row>
    <row r="26" spans="1:3" s="422" customFormat="1" ht="12" customHeight="1" thickBot="1">
      <c r="A26" s="175" t="s">
        <v>18</v>
      </c>
      <c r="B26" s="110" t="s">
        <v>492</v>
      </c>
      <c r="C26" s="288">
        <f>+C27+C28+C29</f>
        <v>0</v>
      </c>
    </row>
    <row r="27" spans="1:3" s="422" customFormat="1" ht="12" customHeight="1">
      <c r="A27" s="416" t="s">
        <v>239</v>
      </c>
      <c r="B27" s="417" t="s">
        <v>234</v>
      </c>
      <c r="C27" s="70"/>
    </row>
    <row r="28" spans="1:3" s="422" customFormat="1" ht="12" customHeight="1">
      <c r="A28" s="416" t="s">
        <v>240</v>
      </c>
      <c r="B28" s="417" t="s">
        <v>377</v>
      </c>
      <c r="C28" s="286"/>
    </row>
    <row r="29" spans="1:3" s="422" customFormat="1" ht="12" customHeight="1">
      <c r="A29" s="416" t="s">
        <v>241</v>
      </c>
      <c r="B29" s="418" t="s">
        <v>380</v>
      </c>
      <c r="C29" s="286"/>
    </row>
    <row r="30" spans="1:3" s="422" customFormat="1" ht="12" customHeight="1" thickBot="1">
      <c r="A30" s="415" t="s">
        <v>242</v>
      </c>
      <c r="B30" s="124" t="s">
        <v>493</v>
      </c>
      <c r="C30" s="73"/>
    </row>
    <row r="31" spans="1:3" s="422" customFormat="1" ht="12" customHeight="1" thickBot="1">
      <c r="A31" s="175" t="s">
        <v>19</v>
      </c>
      <c r="B31" s="110" t="s">
        <v>381</v>
      </c>
      <c r="C31" s="288">
        <f>+C32+C33+C34</f>
        <v>0</v>
      </c>
    </row>
    <row r="32" spans="1:3" s="422" customFormat="1" ht="12" customHeight="1">
      <c r="A32" s="416" t="s">
        <v>85</v>
      </c>
      <c r="B32" s="417" t="s">
        <v>262</v>
      </c>
      <c r="C32" s="70"/>
    </row>
    <row r="33" spans="1:3" s="422" customFormat="1" ht="12" customHeight="1">
      <c r="A33" s="416" t="s">
        <v>86</v>
      </c>
      <c r="B33" s="418" t="s">
        <v>263</v>
      </c>
      <c r="C33" s="289"/>
    </row>
    <row r="34" spans="1:3" s="422" customFormat="1" ht="12" customHeight="1" thickBot="1">
      <c r="A34" s="415" t="s">
        <v>87</v>
      </c>
      <c r="B34" s="124" t="s">
        <v>264</v>
      </c>
      <c r="C34" s="73"/>
    </row>
    <row r="35" spans="1:3" s="337" customFormat="1" ht="12" customHeight="1" thickBot="1">
      <c r="A35" s="175" t="s">
        <v>20</v>
      </c>
      <c r="B35" s="110" t="s">
        <v>350</v>
      </c>
      <c r="C35" s="312"/>
    </row>
    <row r="36" spans="1:3" s="337" customFormat="1" ht="12" customHeight="1" thickBot="1">
      <c r="A36" s="175" t="s">
        <v>21</v>
      </c>
      <c r="B36" s="110" t="s">
        <v>382</v>
      </c>
      <c r="C36" s="329"/>
    </row>
    <row r="37" spans="1:3" s="337" customFormat="1" ht="12" customHeight="1" thickBot="1">
      <c r="A37" s="170" t="s">
        <v>22</v>
      </c>
      <c r="B37" s="110" t="s">
        <v>383</v>
      </c>
      <c r="C37" s="330">
        <f>+C8+C20+C25+C26+C31+C35+C36</f>
        <v>0</v>
      </c>
    </row>
    <row r="38" spans="1:3" s="337" customFormat="1" ht="12" customHeight="1" thickBot="1">
      <c r="A38" s="207" t="s">
        <v>23</v>
      </c>
      <c r="B38" s="110" t="s">
        <v>384</v>
      </c>
      <c r="C38" s="330">
        <f>+C39+C40+C41</f>
        <v>0</v>
      </c>
    </row>
    <row r="39" spans="1:3" s="337" customFormat="1" ht="12" customHeight="1">
      <c r="A39" s="416" t="s">
        <v>385</v>
      </c>
      <c r="B39" s="417" t="s">
        <v>211</v>
      </c>
      <c r="C39" s="70"/>
    </row>
    <row r="40" spans="1:3" s="337" customFormat="1" ht="12" customHeight="1">
      <c r="A40" s="416" t="s">
        <v>386</v>
      </c>
      <c r="B40" s="418" t="s">
        <v>2</v>
      </c>
      <c r="C40" s="289"/>
    </row>
    <row r="41" spans="1:3" s="422" customFormat="1" ht="12" customHeight="1" thickBot="1">
      <c r="A41" s="415" t="s">
        <v>387</v>
      </c>
      <c r="B41" s="124" t="s">
        <v>388</v>
      </c>
      <c r="C41" s="73"/>
    </row>
    <row r="42" spans="1:3" s="422" customFormat="1" ht="15" customHeight="1" thickBot="1">
      <c r="A42" s="207" t="s">
        <v>24</v>
      </c>
      <c r="B42" s="208" t="s">
        <v>389</v>
      </c>
      <c r="C42" s="530">
        <v>0</v>
      </c>
    </row>
    <row r="43" spans="1:3" s="422" customFormat="1" ht="15" customHeight="1">
      <c r="A43" s="209"/>
      <c r="B43" s="210"/>
      <c r="C43" s="331"/>
    </row>
    <row r="44" spans="1:3" ht="13.5" thickBot="1">
      <c r="A44" s="211"/>
      <c r="B44" s="212"/>
      <c r="C44" s="332"/>
    </row>
    <row r="45" spans="1:3" s="421" customFormat="1" ht="16.5" customHeight="1" thickBot="1">
      <c r="A45" s="213"/>
      <c r="B45" s="214" t="s">
        <v>53</v>
      </c>
      <c r="C45" s="333"/>
    </row>
    <row r="46" spans="1:3" s="423" customFormat="1" ht="12" customHeight="1" thickBot="1">
      <c r="A46" s="175" t="s">
        <v>15</v>
      </c>
      <c r="B46" s="110" t="s">
        <v>390</v>
      </c>
      <c r="C46" s="288">
        <f>SUM(C47:C51)</f>
        <v>0</v>
      </c>
    </row>
    <row r="47" spans="1:3" ht="12" customHeight="1">
      <c r="A47" s="415" t="s">
        <v>92</v>
      </c>
      <c r="B47" s="9" t="s">
        <v>46</v>
      </c>
      <c r="C47" s="531">
        <v>0</v>
      </c>
    </row>
    <row r="48" spans="1:3" ht="12" customHeight="1">
      <c r="A48" s="415" t="s">
        <v>93</v>
      </c>
      <c r="B48" s="8" t="s">
        <v>163</v>
      </c>
      <c r="C48" s="72"/>
    </row>
    <row r="49" spans="1:3" ht="12" customHeight="1">
      <c r="A49" s="415" t="s">
        <v>94</v>
      </c>
      <c r="B49" s="8" t="s">
        <v>129</v>
      </c>
      <c r="C49" s="72"/>
    </row>
    <row r="50" spans="1:3" ht="12" customHeight="1">
      <c r="A50" s="415" t="s">
        <v>95</v>
      </c>
      <c r="B50" s="8" t="s">
        <v>164</v>
      </c>
      <c r="C50" s="72"/>
    </row>
    <row r="51" spans="1:3" ht="12" customHeight="1" thickBot="1">
      <c r="A51" s="415" t="s">
        <v>137</v>
      </c>
      <c r="B51" s="8" t="s">
        <v>165</v>
      </c>
      <c r="C51" s="72"/>
    </row>
    <row r="52" spans="1:3" ht="12" customHeight="1" thickBot="1">
      <c r="A52" s="175" t="s">
        <v>16</v>
      </c>
      <c r="B52" s="110" t="s">
        <v>391</v>
      </c>
      <c r="C52" s="288">
        <f>SUM(C53:C55)</f>
        <v>0</v>
      </c>
    </row>
    <row r="53" spans="1:3" s="423" customFormat="1" ht="12" customHeight="1">
      <c r="A53" s="415" t="s">
        <v>98</v>
      </c>
      <c r="B53" s="9" t="s">
        <v>204</v>
      </c>
      <c r="C53" s="70"/>
    </row>
    <row r="54" spans="1:3" ht="12" customHeight="1">
      <c r="A54" s="415" t="s">
        <v>99</v>
      </c>
      <c r="B54" s="8" t="s">
        <v>167</v>
      </c>
      <c r="C54" s="72"/>
    </row>
    <row r="55" spans="1:3" ht="12" customHeight="1">
      <c r="A55" s="415" t="s">
        <v>100</v>
      </c>
      <c r="B55" s="8" t="s">
        <v>54</v>
      </c>
      <c r="C55" s="72"/>
    </row>
    <row r="56" spans="1:3" ht="12" customHeight="1" thickBot="1">
      <c r="A56" s="415" t="s">
        <v>101</v>
      </c>
      <c r="B56" s="8" t="s">
        <v>494</v>
      </c>
      <c r="C56" s="72"/>
    </row>
    <row r="57" spans="1:3" ht="15" customHeight="1" thickBot="1">
      <c r="A57" s="175" t="s">
        <v>17</v>
      </c>
      <c r="B57" s="110" t="s">
        <v>10</v>
      </c>
      <c r="C57" s="312"/>
    </row>
    <row r="58" spans="1:3" ht="13.5" thickBot="1">
      <c r="A58" s="175" t="s">
        <v>18</v>
      </c>
      <c r="B58" s="215" t="s">
        <v>500</v>
      </c>
      <c r="C58" s="523">
        <v>0</v>
      </c>
    </row>
    <row r="59" ht="15" customHeight="1" thickBot="1">
      <c r="C59" s="334"/>
    </row>
    <row r="60" spans="1:3" ht="14.25" customHeight="1" thickBot="1">
      <c r="A60" s="218" t="s">
        <v>489</v>
      </c>
      <c r="B60" s="219"/>
      <c r="C60" s="108">
        <v>0</v>
      </c>
    </row>
    <row r="61" spans="1:3" ht="13.5" thickBot="1">
      <c r="A61" s="218" t="s">
        <v>182</v>
      </c>
      <c r="B61" s="219"/>
      <c r="C61" s="10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216" customWidth="1"/>
    <col min="2" max="2" width="79.125" style="217" customWidth="1"/>
    <col min="3" max="3" width="25.00390625" style="217" customWidth="1"/>
    <col min="4" max="16384" width="9.375" style="217" customWidth="1"/>
  </cols>
  <sheetData>
    <row r="1" spans="1:3" s="196" customFormat="1" ht="21" customHeight="1" thickBot="1">
      <c r="A1" s="195"/>
      <c r="B1" s="197"/>
      <c r="C1" s="514" t="s">
        <v>573</v>
      </c>
    </row>
    <row r="2" spans="1:3" s="419" customFormat="1" ht="25.5" customHeight="1">
      <c r="A2" s="371" t="s">
        <v>180</v>
      </c>
      <c r="B2" s="322" t="s">
        <v>539</v>
      </c>
      <c r="C2" s="335" t="s">
        <v>55</v>
      </c>
    </row>
    <row r="3" spans="1:3" s="419" customFormat="1" ht="24.75" thickBot="1">
      <c r="A3" s="413" t="s">
        <v>179</v>
      </c>
      <c r="B3" s="323" t="s">
        <v>501</v>
      </c>
      <c r="C3" s="336" t="s">
        <v>56</v>
      </c>
    </row>
    <row r="4" spans="1:3" s="420" customFormat="1" ht="15.75" customHeight="1" thickBot="1">
      <c r="A4" s="199"/>
      <c r="B4" s="199"/>
      <c r="C4" s="200" t="e">
        <f>'9.2.2. sz.  mell'!C4</f>
        <v>#REF!</v>
      </c>
    </row>
    <row r="5" spans="1:3" ht="13.5" thickBot="1">
      <c r="A5" s="372" t="s">
        <v>181</v>
      </c>
      <c r="B5" s="201" t="s">
        <v>533</v>
      </c>
      <c r="C5" s="202" t="s">
        <v>51</v>
      </c>
    </row>
    <row r="6" spans="1:3" s="421" customFormat="1" ht="12.75" customHeight="1" thickBot="1">
      <c r="A6" s="170"/>
      <c r="B6" s="171" t="s">
        <v>467</v>
      </c>
      <c r="C6" s="172" t="s">
        <v>468</v>
      </c>
    </row>
    <row r="7" spans="1:3" s="421" customFormat="1" ht="15.75" customHeight="1" thickBot="1">
      <c r="A7" s="203"/>
      <c r="B7" s="204" t="s">
        <v>52</v>
      </c>
      <c r="C7" s="205"/>
    </row>
    <row r="8" spans="1:3" s="337" customFormat="1" ht="12" customHeight="1" thickBot="1">
      <c r="A8" s="170" t="s">
        <v>15</v>
      </c>
      <c r="B8" s="206" t="s">
        <v>490</v>
      </c>
      <c r="C8" s="288">
        <f>SUM(C9:C19)</f>
        <v>0</v>
      </c>
    </row>
    <row r="9" spans="1:3" s="337" customFormat="1" ht="12" customHeight="1">
      <c r="A9" s="414" t="s">
        <v>92</v>
      </c>
      <c r="B9" s="10" t="s">
        <v>248</v>
      </c>
      <c r="C9" s="529">
        <v>0</v>
      </c>
    </row>
    <row r="10" spans="1:3" s="337" customFormat="1" ht="12" customHeight="1">
      <c r="A10" s="415" t="s">
        <v>93</v>
      </c>
      <c r="B10" s="8" t="s">
        <v>249</v>
      </c>
      <c r="C10" s="286"/>
    </row>
    <row r="11" spans="1:3" s="337" customFormat="1" ht="12" customHeight="1">
      <c r="A11" s="415" t="s">
        <v>94</v>
      </c>
      <c r="B11" s="8" t="s">
        <v>250</v>
      </c>
      <c r="C11" s="286"/>
    </row>
    <row r="12" spans="1:3" s="337" customFormat="1" ht="12" customHeight="1">
      <c r="A12" s="415" t="s">
        <v>95</v>
      </c>
      <c r="B12" s="8" t="s">
        <v>251</v>
      </c>
      <c r="C12" s="286"/>
    </row>
    <row r="13" spans="1:3" s="337" customFormat="1" ht="12" customHeight="1">
      <c r="A13" s="415" t="s">
        <v>137</v>
      </c>
      <c r="B13" s="8" t="s">
        <v>252</v>
      </c>
      <c r="C13" s="286"/>
    </row>
    <row r="14" spans="1:3" s="337" customFormat="1" ht="12" customHeight="1">
      <c r="A14" s="415" t="s">
        <v>96</v>
      </c>
      <c r="B14" s="8" t="s">
        <v>374</v>
      </c>
      <c r="C14" s="286"/>
    </row>
    <row r="15" spans="1:3" s="337" customFormat="1" ht="12" customHeight="1">
      <c r="A15" s="415" t="s">
        <v>97</v>
      </c>
      <c r="B15" s="7" t="s">
        <v>375</v>
      </c>
      <c r="C15" s="286"/>
    </row>
    <row r="16" spans="1:3" s="337" customFormat="1" ht="12" customHeight="1">
      <c r="A16" s="415" t="s">
        <v>107</v>
      </c>
      <c r="B16" s="8" t="s">
        <v>255</v>
      </c>
      <c r="C16" s="328"/>
    </row>
    <row r="17" spans="1:3" s="422" customFormat="1" ht="12" customHeight="1">
      <c r="A17" s="415" t="s">
        <v>108</v>
      </c>
      <c r="B17" s="8" t="s">
        <v>256</v>
      </c>
      <c r="C17" s="286"/>
    </row>
    <row r="18" spans="1:3" s="422" customFormat="1" ht="12" customHeight="1">
      <c r="A18" s="415" t="s">
        <v>109</v>
      </c>
      <c r="B18" s="8" t="s">
        <v>410</v>
      </c>
      <c r="C18" s="287"/>
    </row>
    <row r="19" spans="1:3" s="422" customFormat="1" ht="12" customHeight="1" thickBot="1">
      <c r="A19" s="415" t="s">
        <v>110</v>
      </c>
      <c r="B19" s="7" t="s">
        <v>257</v>
      </c>
      <c r="C19" s="287"/>
    </row>
    <row r="20" spans="1:3" s="337" customFormat="1" ht="12" customHeight="1" thickBot="1">
      <c r="A20" s="170" t="s">
        <v>16</v>
      </c>
      <c r="B20" s="206" t="s">
        <v>376</v>
      </c>
      <c r="C20" s="288">
        <f>SUM(C21:C23)</f>
        <v>0</v>
      </c>
    </row>
    <row r="21" spans="1:3" s="422" customFormat="1" ht="12" customHeight="1">
      <c r="A21" s="415" t="s">
        <v>98</v>
      </c>
      <c r="B21" s="9" t="s">
        <v>229</v>
      </c>
      <c r="C21" s="286"/>
    </row>
    <row r="22" spans="1:3" s="422" customFormat="1" ht="12" customHeight="1">
      <c r="A22" s="415" t="s">
        <v>99</v>
      </c>
      <c r="B22" s="8" t="s">
        <v>377</v>
      </c>
      <c r="C22" s="286"/>
    </row>
    <row r="23" spans="1:3" s="422" customFormat="1" ht="12" customHeight="1">
      <c r="A23" s="415" t="s">
        <v>100</v>
      </c>
      <c r="B23" s="8" t="s">
        <v>378</v>
      </c>
      <c r="C23" s="286"/>
    </row>
    <row r="24" spans="1:3" s="422" customFormat="1" ht="12" customHeight="1" thickBot="1">
      <c r="A24" s="415" t="s">
        <v>101</v>
      </c>
      <c r="B24" s="8" t="s">
        <v>491</v>
      </c>
      <c r="C24" s="286"/>
    </row>
    <row r="25" spans="1:3" s="422" customFormat="1" ht="12" customHeight="1" thickBot="1">
      <c r="A25" s="175" t="s">
        <v>17</v>
      </c>
      <c r="B25" s="110" t="s">
        <v>154</v>
      </c>
      <c r="C25" s="312"/>
    </row>
    <row r="26" spans="1:3" s="422" customFormat="1" ht="12" customHeight="1" thickBot="1">
      <c r="A26" s="175" t="s">
        <v>18</v>
      </c>
      <c r="B26" s="110" t="s">
        <v>492</v>
      </c>
      <c r="C26" s="288">
        <f>+C27+C28+C29</f>
        <v>0</v>
      </c>
    </row>
    <row r="27" spans="1:3" s="422" customFormat="1" ht="12" customHeight="1">
      <c r="A27" s="416" t="s">
        <v>239</v>
      </c>
      <c r="B27" s="417" t="s">
        <v>234</v>
      </c>
      <c r="C27" s="70"/>
    </row>
    <row r="28" spans="1:3" s="422" customFormat="1" ht="12" customHeight="1">
      <c r="A28" s="416" t="s">
        <v>240</v>
      </c>
      <c r="B28" s="417" t="s">
        <v>377</v>
      </c>
      <c r="C28" s="286"/>
    </row>
    <row r="29" spans="1:3" s="422" customFormat="1" ht="12" customHeight="1">
      <c r="A29" s="416" t="s">
        <v>241</v>
      </c>
      <c r="B29" s="418" t="s">
        <v>380</v>
      </c>
      <c r="C29" s="286"/>
    </row>
    <row r="30" spans="1:3" s="422" customFormat="1" ht="12" customHeight="1" thickBot="1">
      <c r="A30" s="415" t="s">
        <v>242</v>
      </c>
      <c r="B30" s="124" t="s">
        <v>493</v>
      </c>
      <c r="C30" s="73"/>
    </row>
    <row r="31" spans="1:3" s="422" customFormat="1" ht="12" customHeight="1" thickBot="1">
      <c r="A31" s="175" t="s">
        <v>19</v>
      </c>
      <c r="B31" s="110" t="s">
        <v>381</v>
      </c>
      <c r="C31" s="288">
        <f>+C32+C33+C34</f>
        <v>0</v>
      </c>
    </row>
    <row r="32" spans="1:3" s="422" customFormat="1" ht="12" customHeight="1">
      <c r="A32" s="416" t="s">
        <v>85</v>
      </c>
      <c r="B32" s="417" t="s">
        <v>262</v>
      </c>
      <c r="C32" s="70"/>
    </row>
    <row r="33" spans="1:3" s="422" customFormat="1" ht="12" customHeight="1">
      <c r="A33" s="416" t="s">
        <v>86</v>
      </c>
      <c r="B33" s="418" t="s">
        <v>263</v>
      </c>
      <c r="C33" s="289"/>
    </row>
    <row r="34" spans="1:3" s="422" customFormat="1" ht="12" customHeight="1" thickBot="1">
      <c r="A34" s="415" t="s">
        <v>87</v>
      </c>
      <c r="B34" s="124" t="s">
        <v>264</v>
      </c>
      <c r="C34" s="73"/>
    </row>
    <row r="35" spans="1:3" s="337" customFormat="1" ht="12" customHeight="1" thickBot="1">
      <c r="A35" s="175" t="s">
        <v>20</v>
      </c>
      <c r="B35" s="110" t="s">
        <v>350</v>
      </c>
      <c r="C35" s="312"/>
    </row>
    <row r="36" spans="1:3" s="337" customFormat="1" ht="12" customHeight="1" thickBot="1">
      <c r="A36" s="175" t="s">
        <v>21</v>
      </c>
      <c r="B36" s="110" t="s">
        <v>382</v>
      </c>
      <c r="C36" s="329"/>
    </row>
    <row r="37" spans="1:3" s="337" customFormat="1" ht="12" customHeight="1" thickBot="1">
      <c r="A37" s="170" t="s">
        <v>22</v>
      </c>
      <c r="B37" s="110" t="s">
        <v>383</v>
      </c>
      <c r="C37" s="330">
        <f>+C8+C20+C25+C26+C31+C35+C36</f>
        <v>0</v>
      </c>
    </row>
    <row r="38" spans="1:3" s="337" customFormat="1" ht="12" customHeight="1" thickBot="1">
      <c r="A38" s="207" t="s">
        <v>23</v>
      </c>
      <c r="B38" s="110" t="s">
        <v>384</v>
      </c>
      <c r="C38" s="330">
        <f>+C39+C40+C41</f>
        <v>0</v>
      </c>
    </row>
    <row r="39" spans="1:3" s="337" customFormat="1" ht="12" customHeight="1">
      <c r="A39" s="416" t="s">
        <v>385</v>
      </c>
      <c r="B39" s="417" t="s">
        <v>211</v>
      </c>
      <c r="C39" s="70"/>
    </row>
    <row r="40" spans="1:3" s="337" customFormat="1" ht="12" customHeight="1">
      <c r="A40" s="416" t="s">
        <v>386</v>
      </c>
      <c r="B40" s="418" t="s">
        <v>2</v>
      </c>
      <c r="C40" s="289"/>
    </row>
    <row r="41" spans="1:3" s="422" customFormat="1" ht="12" customHeight="1" thickBot="1">
      <c r="A41" s="415" t="s">
        <v>387</v>
      </c>
      <c r="B41" s="124" t="s">
        <v>388</v>
      </c>
      <c r="C41" s="73"/>
    </row>
    <row r="42" spans="1:3" s="422" customFormat="1" ht="15" customHeight="1" thickBot="1">
      <c r="A42" s="207" t="s">
        <v>24</v>
      </c>
      <c r="B42" s="208" t="s">
        <v>389</v>
      </c>
      <c r="C42" s="530">
        <f>+C37+C38</f>
        <v>0</v>
      </c>
    </row>
    <row r="43" spans="1:3" s="422" customFormat="1" ht="15" customHeight="1">
      <c r="A43" s="209"/>
      <c r="B43" s="210"/>
      <c r="C43" s="331"/>
    </row>
    <row r="44" spans="1:3" ht="13.5" thickBot="1">
      <c r="A44" s="211"/>
      <c r="B44" s="212"/>
      <c r="C44" s="332"/>
    </row>
    <row r="45" spans="1:3" s="421" customFormat="1" ht="16.5" customHeight="1" thickBot="1">
      <c r="A45" s="213"/>
      <c r="B45" s="214" t="s">
        <v>53</v>
      </c>
      <c r="C45" s="333"/>
    </row>
    <row r="46" spans="1:3" s="423" customFormat="1" ht="12" customHeight="1" thickBot="1">
      <c r="A46" s="175" t="s">
        <v>15</v>
      </c>
      <c r="B46" s="110" t="s">
        <v>390</v>
      </c>
      <c r="C46" s="288">
        <f>SUM(C47:C51)</f>
        <v>0</v>
      </c>
    </row>
    <row r="47" spans="1:3" ht="12" customHeight="1">
      <c r="A47" s="415" t="s">
        <v>92</v>
      </c>
      <c r="B47" s="9" t="s">
        <v>46</v>
      </c>
      <c r="C47" s="531">
        <v>0</v>
      </c>
    </row>
    <row r="48" spans="1:3" ht="12" customHeight="1">
      <c r="A48" s="415" t="s">
        <v>93</v>
      </c>
      <c r="B48" s="8" t="s">
        <v>163</v>
      </c>
      <c r="C48" s="72"/>
    </row>
    <row r="49" spans="1:3" ht="12" customHeight="1">
      <c r="A49" s="415" t="s">
        <v>94</v>
      </c>
      <c r="B49" s="8" t="s">
        <v>129</v>
      </c>
      <c r="C49" s="72"/>
    </row>
    <row r="50" spans="1:3" ht="12" customHeight="1">
      <c r="A50" s="415" t="s">
        <v>95</v>
      </c>
      <c r="B50" s="8" t="s">
        <v>164</v>
      </c>
      <c r="C50" s="72"/>
    </row>
    <row r="51" spans="1:3" ht="12" customHeight="1" thickBot="1">
      <c r="A51" s="415" t="s">
        <v>137</v>
      </c>
      <c r="B51" s="8" t="s">
        <v>165</v>
      </c>
      <c r="C51" s="72"/>
    </row>
    <row r="52" spans="1:3" ht="12" customHeight="1" thickBot="1">
      <c r="A52" s="175" t="s">
        <v>16</v>
      </c>
      <c r="B52" s="110" t="s">
        <v>391</v>
      </c>
      <c r="C52" s="288">
        <f>SUM(C53:C55)</f>
        <v>0</v>
      </c>
    </row>
    <row r="53" spans="1:3" s="423" customFormat="1" ht="12" customHeight="1">
      <c r="A53" s="415" t="s">
        <v>98</v>
      </c>
      <c r="B53" s="9" t="s">
        <v>204</v>
      </c>
      <c r="C53" s="70"/>
    </row>
    <row r="54" spans="1:3" ht="12" customHeight="1">
      <c r="A54" s="415" t="s">
        <v>99</v>
      </c>
      <c r="B54" s="8" t="s">
        <v>167</v>
      </c>
      <c r="C54" s="72"/>
    </row>
    <row r="55" spans="1:3" ht="12" customHeight="1">
      <c r="A55" s="415" t="s">
        <v>100</v>
      </c>
      <c r="B55" s="8" t="s">
        <v>54</v>
      </c>
      <c r="C55" s="72"/>
    </row>
    <row r="56" spans="1:3" ht="12" customHeight="1" thickBot="1">
      <c r="A56" s="415" t="s">
        <v>101</v>
      </c>
      <c r="B56" s="8" t="s">
        <v>494</v>
      </c>
      <c r="C56" s="72"/>
    </row>
    <row r="57" spans="1:3" ht="15" customHeight="1" thickBot="1">
      <c r="A57" s="175" t="s">
        <v>17</v>
      </c>
      <c r="B57" s="110" t="s">
        <v>10</v>
      </c>
      <c r="C57" s="312"/>
    </row>
    <row r="58" spans="1:3" ht="13.5" thickBot="1">
      <c r="A58" s="175" t="s">
        <v>18</v>
      </c>
      <c r="B58" s="215" t="s">
        <v>500</v>
      </c>
      <c r="C58" s="523">
        <v>0</v>
      </c>
    </row>
    <row r="59" ht="15" customHeight="1" thickBot="1">
      <c r="C59" s="334"/>
    </row>
    <row r="60" spans="1:3" ht="14.25" customHeight="1" thickBot="1">
      <c r="A60" s="218" t="s">
        <v>489</v>
      </c>
      <c r="B60" s="219"/>
      <c r="C60" s="108">
        <v>0</v>
      </c>
    </row>
    <row r="61" spans="1:3" ht="13.5" thickBot="1">
      <c r="A61" s="218" t="s">
        <v>182</v>
      </c>
      <c r="B61" s="219"/>
      <c r="C61" s="10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zoomScale="145" zoomScaleNormal="145" workbookViewId="0" topLeftCell="A43">
      <selection activeCell="A62" sqref="A62:D62"/>
    </sheetView>
  </sheetViews>
  <sheetFormatPr defaultColWidth="9.00390625" defaultRowHeight="12.75"/>
  <cols>
    <col min="1" max="1" width="13.875" style="216" customWidth="1"/>
    <col min="2" max="2" width="54.50390625" style="217" customWidth="1"/>
    <col min="3" max="5" width="15.875" style="217" customWidth="1"/>
    <col min="6" max="16384" width="9.375" style="217" customWidth="1"/>
  </cols>
  <sheetData>
    <row r="1" spans="1:5" s="196" customFormat="1" ht="16.5" thickBot="1">
      <c r="A1" s="195"/>
      <c r="B1" s="197"/>
      <c r="C1" s="2"/>
      <c r="D1" s="2"/>
      <c r="E1" s="513" t="s">
        <v>622</v>
      </c>
    </row>
    <row r="2" spans="1:5" s="419" customFormat="1" ht="25.5" customHeight="1" thickBot="1">
      <c r="A2" s="167" t="s">
        <v>619</v>
      </c>
      <c r="B2" s="702" t="s">
        <v>623</v>
      </c>
      <c r="C2" s="703"/>
      <c r="D2" s="704"/>
      <c r="E2" s="705" t="s">
        <v>56</v>
      </c>
    </row>
    <row r="3" spans="1:5" s="419" customFormat="1" ht="24.75" thickBot="1">
      <c r="A3" s="167" t="s">
        <v>179</v>
      </c>
      <c r="B3" s="702" t="s">
        <v>373</v>
      </c>
      <c r="C3" s="703"/>
      <c r="D3" s="704"/>
      <c r="E3" s="705" t="s">
        <v>50</v>
      </c>
    </row>
    <row r="4" spans="1:5" s="420" customFormat="1" ht="15.75" customHeight="1" thickBot="1">
      <c r="A4" s="199"/>
      <c r="B4" s="199"/>
      <c r="C4" s="200"/>
      <c r="D4" s="82"/>
      <c r="E4" s="200" t="str">
        <f>'[1]5.2.3. sz. mell'!E4</f>
        <v>Forintban!</v>
      </c>
    </row>
    <row r="5" spans="1:5" ht="24.75" thickBot="1">
      <c r="A5" s="372" t="s">
        <v>181</v>
      </c>
      <c r="B5" s="201" t="s">
        <v>533</v>
      </c>
      <c r="C5" s="24" t="s">
        <v>576</v>
      </c>
      <c r="D5" s="24" t="s">
        <v>581</v>
      </c>
      <c r="E5" s="36" t="str">
        <f>+CONCATENATE(LEFT('[1]ÖSSZEFÜGGÉSEK'!A7,4),"2017.12.31.",CHAR(10),"Módosítás utáni")</f>
        <v>2017.12.31.
Módosítás utáni</v>
      </c>
    </row>
    <row r="6" spans="1:5" s="421" customFormat="1" ht="12.75" customHeight="1" thickBot="1">
      <c r="A6" s="170" t="s">
        <v>467</v>
      </c>
      <c r="B6" s="171" t="s">
        <v>468</v>
      </c>
      <c r="C6" s="171" t="s">
        <v>469</v>
      </c>
      <c r="D6" s="688" t="s">
        <v>471</v>
      </c>
      <c r="E6" s="541" t="s">
        <v>578</v>
      </c>
    </row>
    <row r="7" spans="1:5" s="421" customFormat="1" ht="15.75" customHeight="1" thickBot="1">
      <c r="A7" s="689" t="s">
        <v>52</v>
      </c>
      <c r="B7" s="690"/>
      <c r="C7" s="690"/>
      <c r="D7" s="690"/>
      <c r="E7" s="691"/>
    </row>
    <row r="8" spans="1:5" s="337" customFormat="1" ht="12" customHeight="1" thickBot="1">
      <c r="A8" s="170" t="s">
        <v>15</v>
      </c>
      <c r="B8" s="206" t="s">
        <v>490</v>
      </c>
      <c r="C8" s="284">
        <f>SUM(C9:C19)</f>
        <v>11409120</v>
      </c>
      <c r="D8" s="284">
        <f>SUM(D9:D19)</f>
        <v>1121398</v>
      </c>
      <c r="E8" s="330">
        <f>SUM(E9:E19)</f>
        <v>12530518</v>
      </c>
    </row>
    <row r="9" spans="1:5" s="337" customFormat="1" ht="12" customHeight="1">
      <c r="A9" s="414" t="s">
        <v>92</v>
      </c>
      <c r="B9" s="10" t="s">
        <v>248</v>
      </c>
      <c r="C9" s="575"/>
      <c r="D9" s="575"/>
      <c r="E9" s="706">
        <f>C9+D9</f>
        <v>0</v>
      </c>
    </row>
    <row r="10" spans="1:5" s="337" customFormat="1" ht="12" customHeight="1">
      <c r="A10" s="415" t="s">
        <v>93</v>
      </c>
      <c r="B10" s="8" t="s">
        <v>249</v>
      </c>
      <c r="C10" s="281">
        <v>100000</v>
      </c>
      <c r="D10" s="712">
        <v>8906567</v>
      </c>
      <c r="E10" s="577">
        <f aca="true" t="shared" si="0" ref="E10:E25">C10+D10</f>
        <v>9006567</v>
      </c>
    </row>
    <row r="11" spans="1:5" s="337" customFormat="1" ht="12" customHeight="1">
      <c r="A11" s="415" t="s">
        <v>94</v>
      </c>
      <c r="B11" s="8" t="s">
        <v>250</v>
      </c>
      <c r="C11" s="281"/>
      <c r="D11" s="712"/>
      <c r="E11" s="577">
        <f t="shared" si="0"/>
        <v>0</v>
      </c>
    </row>
    <row r="12" spans="1:5" s="337" customFormat="1" ht="12" customHeight="1">
      <c r="A12" s="415" t="s">
        <v>95</v>
      </c>
      <c r="B12" s="8" t="s">
        <v>251</v>
      </c>
      <c r="C12" s="281"/>
      <c r="D12" s="712"/>
      <c r="E12" s="577">
        <f t="shared" si="0"/>
        <v>0</v>
      </c>
    </row>
    <row r="13" spans="1:5" s="337" customFormat="1" ht="12" customHeight="1">
      <c r="A13" s="415" t="s">
        <v>137</v>
      </c>
      <c r="B13" s="8" t="s">
        <v>252</v>
      </c>
      <c r="C13" s="281">
        <v>8968600</v>
      </c>
      <c r="D13" s="712">
        <v>-8069412</v>
      </c>
      <c r="E13" s="577">
        <f t="shared" si="0"/>
        <v>899188</v>
      </c>
    </row>
    <row r="14" spans="1:5" s="337" customFormat="1" ht="12" customHeight="1">
      <c r="A14" s="415" t="s">
        <v>96</v>
      </c>
      <c r="B14" s="8" t="s">
        <v>374</v>
      </c>
      <c r="C14" s="281">
        <v>2340520</v>
      </c>
      <c r="D14" s="712">
        <v>259737</v>
      </c>
      <c r="E14" s="577">
        <f t="shared" si="0"/>
        <v>2600257</v>
      </c>
    </row>
    <row r="15" spans="1:5" s="337" customFormat="1" ht="12" customHeight="1">
      <c r="A15" s="415" t="s">
        <v>97</v>
      </c>
      <c r="B15" s="7" t="s">
        <v>375</v>
      </c>
      <c r="C15" s="281"/>
      <c r="D15" s="712"/>
      <c r="E15" s="577">
        <f t="shared" si="0"/>
        <v>0</v>
      </c>
    </row>
    <row r="16" spans="1:5" s="337" customFormat="1" ht="12" customHeight="1">
      <c r="A16" s="415" t="s">
        <v>107</v>
      </c>
      <c r="B16" s="8" t="s">
        <v>255</v>
      </c>
      <c r="C16" s="578"/>
      <c r="D16" s="713">
        <v>6</v>
      </c>
      <c r="E16" s="579">
        <f t="shared" si="0"/>
        <v>6</v>
      </c>
    </row>
    <row r="17" spans="1:5" s="422" customFormat="1" ht="12" customHeight="1">
      <c r="A17" s="415" t="s">
        <v>108</v>
      </c>
      <c r="B17" s="8" t="s">
        <v>256</v>
      </c>
      <c r="C17" s="281"/>
      <c r="D17" s="712"/>
      <c r="E17" s="577">
        <f t="shared" si="0"/>
        <v>0</v>
      </c>
    </row>
    <row r="18" spans="1:5" s="422" customFormat="1" ht="12" customHeight="1">
      <c r="A18" s="415" t="s">
        <v>109</v>
      </c>
      <c r="B18" s="8" t="s">
        <v>410</v>
      </c>
      <c r="C18" s="283"/>
      <c r="D18" s="714"/>
      <c r="E18" s="707">
        <f t="shared" si="0"/>
        <v>0</v>
      </c>
    </row>
    <row r="19" spans="1:5" s="422" customFormat="1" ht="12" customHeight="1" thickBot="1">
      <c r="A19" s="415" t="s">
        <v>110</v>
      </c>
      <c r="B19" s="7" t="s">
        <v>257</v>
      </c>
      <c r="C19" s="283"/>
      <c r="D19" s="714">
        <v>24500</v>
      </c>
      <c r="E19" s="707">
        <f t="shared" si="0"/>
        <v>24500</v>
      </c>
    </row>
    <row r="20" spans="1:5" s="337" customFormat="1" ht="12" customHeight="1" thickBot="1">
      <c r="A20" s="170" t="s">
        <v>16</v>
      </c>
      <c r="B20" s="206" t="s">
        <v>376</v>
      </c>
      <c r="C20" s="284">
        <f>SUM(C21:C23)</f>
        <v>0</v>
      </c>
      <c r="D20" s="571">
        <f>SUM(D21:D23)</f>
        <v>0</v>
      </c>
      <c r="E20" s="330">
        <f>SUM(E21:E23)</f>
        <v>0</v>
      </c>
    </row>
    <row r="21" spans="1:5" s="422" customFormat="1" ht="12" customHeight="1">
      <c r="A21" s="415" t="s">
        <v>98</v>
      </c>
      <c r="B21" s="9" t="s">
        <v>229</v>
      </c>
      <c r="C21" s="281"/>
      <c r="D21" s="712"/>
      <c r="E21" s="577">
        <f t="shared" si="0"/>
        <v>0</v>
      </c>
    </row>
    <row r="22" spans="1:5" s="422" customFormat="1" ht="12" customHeight="1">
      <c r="A22" s="415" t="s">
        <v>99</v>
      </c>
      <c r="B22" s="8" t="s">
        <v>377</v>
      </c>
      <c r="C22" s="281"/>
      <c r="D22" s="712"/>
      <c r="E22" s="577">
        <f t="shared" si="0"/>
        <v>0</v>
      </c>
    </row>
    <row r="23" spans="1:5" s="422" customFormat="1" ht="12" customHeight="1">
      <c r="A23" s="415" t="s">
        <v>100</v>
      </c>
      <c r="B23" s="8" t="s">
        <v>378</v>
      </c>
      <c r="C23" s="281"/>
      <c r="D23" s="712"/>
      <c r="E23" s="577">
        <f t="shared" si="0"/>
        <v>0</v>
      </c>
    </row>
    <row r="24" spans="1:5" s="422" customFormat="1" ht="12" customHeight="1" thickBot="1">
      <c r="A24" s="415" t="s">
        <v>101</v>
      </c>
      <c r="B24" s="8" t="s">
        <v>495</v>
      </c>
      <c r="C24" s="281"/>
      <c r="D24" s="712"/>
      <c r="E24" s="577">
        <f t="shared" si="0"/>
        <v>0</v>
      </c>
    </row>
    <row r="25" spans="1:5" s="422" customFormat="1" ht="12" customHeight="1" thickBot="1">
      <c r="A25" s="175" t="s">
        <v>17</v>
      </c>
      <c r="B25" s="110" t="s">
        <v>154</v>
      </c>
      <c r="C25" s="708"/>
      <c r="D25" s="715"/>
      <c r="E25" s="330">
        <f t="shared" si="0"/>
        <v>0</v>
      </c>
    </row>
    <row r="26" spans="1:5" s="422" customFormat="1" ht="12" customHeight="1" thickBot="1">
      <c r="A26" s="175" t="s">
        <v>18</v>
      </c>
      <c r="B26" s="110" t="s">
        <v>379</v>
      </c>
      <c r="C26" s="284">
        <f>+C27+C28</f>
        <v>0</v>
      </c>
      <c r="D26" s="571">
        <f>+D27+D28</f>
        <v>0</v>
      </c>
      <c r="E26" s="330">
        <f>+E27+E28+E29</f>
        <v>0</v>
      </c>
    </row>
    <row r="27" spans="1:5" s="422" customFormat="1" ht="12" customHeight="1">
      <c r="A27" s="416" t="s">
        <v>239</v>
      </c>
      <c r="B27" s="417" t="s">
        <v>377</v>
      </c>
      <c r="C27" s="580"/>
      <c r="D27" s="716"/>
      <c r="E27" s="581">
        <f>C27+D27</f>
        <v>0</v>
      </c>
    </row>
    <row r="28" spans="1:5" s="422" customFormat="1" ht="12" customHeight="1">
      <c r="A28" s="416" t="s">
        <v>240</v>
      </c>
      <c r="B28" s="418" t="s">
        <v>380</v>
      </c>
      <c r="C28" s="285"/>
      <c r="D28" s="717"/>
      <c r="E28" s="577">
        <f>C28+D28</f>
        <v>0</v>
      </c>
    </row>
    <row r="29" spans="1:5" s="422" customFormat="1" ht="12" customHeight="1" thickBot="1">
      <c r="A29" s="415" t="s">
        <v>241</v>
      </c>
      <c r="B29" s="124" t="s">
        <v>496</v>
      </c>
      <c r="C29" s="709"/>
      <c r="D29" s="718"/>
      <c r="E29" s="707">
        <f>C29+D29</f>
        <v>0</v>
      </c>
    </row>
    <row r="30" spans="1:5" s="422" customFormat="1" ht="12" customHeight="1" thickBot="1">
      <c r="A30" s="175" t="s">
        <v>19</v>
      </c>
      <c r="B30" s="110" t="s">
        <v>381</v>
      </c>
      <c r="C30" s="284">
        <f>+C31+C32+C33</f>
        <v>0</v>
      </c>
      <c r="D30" s="284">
        <f>+D31+D32+D33</f>
        <v>0</v>
      </c>
      <c r="E30" s="719">
        <f>C30+D30</f>
        <v>0</v>
      </c>
    </row>
    <row r="31" spans="1:5" s="422" customFormat="1" ht="12" customHeight="1">
      <c r="A31" s="416" t="s">
        <v>85</v>
      </c>
      <c r="B31" s="417" t="s">
        <v>262</v>
      </c>
      <c r="C31" s="580"/>
      <c r="D31" s="716"/>
      <c r="E31" s="720">
        <f>+E32+E33+E34</f>
        <v>233500</v>
      </c>
    </row>
    <row r="32" spans="1:5" s="422" customFormat="1" ht="12" customHeight="1">
      <c r="A32" s="416" t="s">
        <v>86</v>
      </c>
      <c r="B32" s="418" t="s">
        <v>263</v>
      </c>
      <c r="C32" s="285"/>
      <c r="D32" s="717"/>
      <c r="E32" s="581">
        <f>C32+D32</f>
        <v>0</v>
      </c>
    </row>
    <row r="33" spans="1:5" s="422" customFormat="1" ht="12" customHeight="1" thickBot="1">
      <c r="A33" s="415" t="s">
        <v>87</v>
      </c>
      <c r="B33" s="124" t="s">
        <v>264</v>
      </c>
      <c r="C33" s="709"/>
      <c r="D33" s="721"/>
      <c r="E33" s="566">
        <f>C33+D33</f>
        <v>0</v>
      </c>
    </row>
    <row r="34" spans="1:5" s="337" customFormat="1" ht="12" customHeight="1" thickBot="1">
      <c r="A34" s="175" t="s">
        <v>20</v>
      </c>
      <c r="B34" s="110" t="s">
        <v>350</v>
      </c>
      <c r="C34" s="708"/>
      <c r="D34" s="715">
        <v>233500</v>
      </c>
      <c r="E34" s="722">
        <f>C34+D34</f>
        <v>233500</v>
      </c>
    </row>
    <row r="35" spans="1:5" s="337" customFormat="1" ht="12" customHeight="1" thickBot="1">
      <c r="A35" s="175" t="s">
        <v>21</v>
      </c>
      <c r="B35" s="110" t="s">
        <v>382</v>
      </c>
      <c r="C35" s="708"/>
      <c r="D35" s="715"/>
      <c r="E35" s="330">
        <f>C35+D35</f>
        <v>0</v>
      </c>
    </row>
    <row r="36" spans="1:5" s="337" customFormat="1" ht="12" customHeight="1" thickBot="1">
      <c r="A36" s="170" t="s">
        <v>22</v>
      </c>
      <c r="B36" s="110" t="s">
        <v>497</v>
      </c>
      <c r="C36" s="284">
        <f>+C8+C20+C25+C26+C30+C34+C35</f>
        <v>11409120</v>
      </c>
      <c r="D36" s="571">
        <f>+D8+D20+D25+D26+D30+D34+D35</f>
        <v>1354898</v>
      </c>
      <c r="E36" s="330">
        <f>C36+D36</f>
        <v>12764018</v>
      </c>
    </row>
    <row r="37" spans="1:5" s="337" customFormat="1" ht="12" customHeight="1" thickBot="1">
      <c r="A37" s="207" t="s">
        <v>23</v>
      </c>
      <c r="B37" s="110" t="s">
        <v>384</v>
      </c>
      <c r="C37" s="284">
        <f>+C38+C39+C40</f>
        <v>83708199</v>
      </c>
      <c r="D37" s="571">
        <f>+D38+D39+D40</f>
        <v>-4159604</v>
      </c>
      <c r="E37" s="330">
        <f>+E8+E20+E25+E26+E31+E35+E36</f>
        <v>25528036</v>
      </c>
    </row>
    <row r="38" spans="1:5" s="337" customFormat="1" ht="12" customHeight="1">
      <c r="A38" s="416" t="s">
        <v>385</v>
      </c>
      <c r="B38" s="417" t="s">
        <v>211</v>
      </c>
      <c r="C38" s="580">
        <v>151432</v>
      </c>
      <c r="D38" s="716">
        <v>-67</v>
      </c>
      <c r="E38" s="720">
        <f>C38+D38</f>
        <v>151365</v>
      </c>
    </row>
    <row r="39" spans="1:5" s="337" customFormat="1" ht="12" customHeight="1">
      <c r="A39" s="416" t="s">
        <v>386</v>
      </c>
      <c r="B39" s="418" t="s">
        <v>2</v>
      </c>
      <c r="C39" s="285"/>
      <c r="D39" s="717"/>
      <c r="E39" s="581">
        <f>C39+D39</f>
        <v>0</v>
      </c>
    </row>
    <row r="40" spans="1:5" s="422" customFormat="1" ht="12" customHeight="1" thickBot="1">
      <c r="A40" s="415" t="s">
        <v>387</v>
      </c>
      <c r="B40" s="124" t="s">
        <v>388</v>
      </c>
      <c r="C40" s="709">
        <v>83556767</v>
      </c>
      <c r="D40" s="721">
        <v>-4159537</v>
      </c>
      <c r="E40" s="566">
        <f>C40+D40</f>
        <v>79397230</v>
      </c>
    </row>
    <row r="41" spans="1:5" s="422" customFormat="1" ht="15" customHeight="1" thickBot="1">
      <c r="A41" s="207" t="s">
        <v>24</v>
      </c>
      <c r="B41" s="208" t="s">
        <v>389</v>
      </c>
      <c r="C41" s="711">
        <f>+C36+C37</f>
        <v>95117319</v>
      </c>
      <c r="D41" s="723">
        <f>+D36+D37</f>
        <v>-2804706</v>
      </c>
      <c r="E41" s="288">
        <f>C41+D41</f>
        <v>92312613</v>
      </c>
    </row>
    <row r="42" spans="1:5" s="422" customFormat="1" ht="15" customHeight="1">
      <c r="A42" s="209"/>
      <c r="B42" s="210"/>
      <c r="C42" s="331"/>
      <c r="E42" s="724"/>
    </row>
    <row r="43" spans="1:3" ht="13.5" thickBot="1">
      <c r="A43" s="211"/>
      <c r="B43" s="212"/>
      <c r="C43" s="332"/>
    </row>
    <row r="44" spans="1:5" s="421" customFormat="1" ht="16.5" customHeight="1" thickBot="1">
      <c r="A44" s="689" t="s">
        <v>53</v>
      </c>
      <c r="B44" s="690"/>
      <c r="C44" s="690"/>
      <c r="D44" s="690"/>
      <c r="E44" s="691"/>
    </row>
    <row r="45" spans="1:5" s="423" customFormat="1" ht="12" customHeight="1" thickBot="1">
      <c r="A45" s="175" t="s">
        <v>15</v>
      </c>
      <c r="B45" s="110" t="s">
        <v>390</v>
      </c>
      <c r="C45" s="284">
        <f>SUM(C46:C50)</f>
        <v>93885419</v>
      </c>
      <c r="D45" s="571">
        <f>SUM(D46:D50)</f>
        <v>-2694797</v>
      </c>
      <c r="E45" s="330">
        <f>SUM(E46:E50)</f>
        <v>91190622</v>
      </c>
    </row>
    <row r="46" spans="1:5" ht="12" customHeight="1">
      <c r="A46" s="415" t="s">
        <v>92</v>
      </c>
      <c r="B46" s="9" t="s">
        <v>46</v>
      </c>
      <c r="C46" s="580">
        <v>41241652</v>
      </c>
      <c r="D46" s="716">
        <v>1959267</v>
      </c>
      <c r="E46" s="581">
        <f>C46+D46</f>
        <v>43200919</v>
      </c>
    </row>
    <row r="47" spans="1:5" ht="12" customHeight="1">
      <c r="A47" s="415" t="s">
        <v>93</v>
      </c>
      <c r="B47" s="8" t="s">
        <v>163</v>
      </c>
      <c r="C47" s="71">
        <v>9027641</v>
      </c>
      <c r="D47" s="725">
        <v>1127615</v>
      </c>
      <c r="E47" s="569">
        <f>C47+D47</f>
        <v>10155256</v>
      </c>
    </row>
    <row r="48" spans="1:5" ht="12" customHeight="1">
      <c r="A48" s="415" t="s">
        <v>94</v>
      </c>
      <c r="B48" s="8" t="s">
        <v>129</v>
      </c>
      <c r="C48" s="71">
        <v>43616126</v>
      </c>
      <c r="D48" s="725">
        <v>-5781679</v>
      </c>
      <c r="E48" s="569">
        <f>C48+D48</f>
        <v>37834447</v>
      </c>
    </row>
    <row r="49" spans="1:5" ht="12" customHeight="1">
      <c r="A49" s="415" t="s">
        <v>95</v>
      </c>
      <c r="B49" s="8" t="s">
        <v>164</v>
      </c>
      <c r="C49" s="71"/>
      <c r="D49" s="725"/>
      <c r="E49" s="569">
        <f>C49+D49</f>
        <v>0</v>
      </c>
    </row>
    <row r="50" spans="1:5" ht="12" customHeight="1" thickBot="1">
      <c r="A50" s="415" t="s">
        <v>137</v>
      </c>
      <c r="B50" s="8" t="s">
        <v>165</v>
      </c>
      <c r="C50" s="71"/>
      <c r="D50" s="725"/>
      <c r="E50" s="569">
        <f>C50+D50</f>
        <v>0</v>
      </c>
    </row>
    <row r="51" spans="1:5" ht="12" customHeight="1" thickBot="1">
      <c r="A51" s="175" t="s">
        <v>16</v>
      </c>
      <c r="B51" s="110" t="s">
        <v>391</v>
      </c>
      <c r="C51" s="284">
        <f>SUM(C52:C54)</f>
        <v>1231900</v>
      </c>
      <c r="D51" s="571">
        <f>SUM(D52:D54)</f>
        <v>-109909</v>
      </c>
      <c r="E51" s="330">
        <f>SUM(E52:E54)</f>
        <v>1121991</v>
      </c>
    </row>
    <row r="52" spans="1:5" s="423" customFormat="1" ht="12" customHeight="1">
      <c r="A52" s="415" t="s">
        <v>98</v>
      </c>
      <c r="B52" s="9" t="s">
        <v>204</v>
      </c>
      <c r="C52" s="580">
        <v>1231900</v>
      </c>
      <c r="D52" s="716">
        <v>-109909</v>
      </c>
      <c r="E52" s="581">
        <f>C52+D52</f>
        <v>1121991</v>
      </c>
    </row>
    <row r="53" spans="1:5" ht="12" customHeight="1">
      <c r="A53" s="415" t="s">
        <v>99</v>
      </c>
      <c r="B53" s="8" t="s">
        <v>167</v>
      </c>
      <c r="C53" s="71"/>
      <c r="D53" s="725"/>
      <c r="E53" s="569">
        <f>C53+D53</f>
        <v>0</v>
      </c>
    </row>
    <row r="54" spans="1:5" ht="12" customHeight="1">
      <c r="A54" s="415" t="s">
        <v>100</v>
      </c>
      <c r="B54" s="8" t="s">
        <v>54</v>
      </c>
      <c r="C54" s="71"/>
      <c r="D54" s="725"/>
      <c r="E54" s="569">
        <f>C54+D54</f>
        <v>0</v>
      </c>
    </row>
    <row r="55" spans="1:5" ht="12" customHeight="1" thickBot="1">
      <c r="A55" s="415" t="s">
        <v>101</v>
      </c>
      <c r="B55" s="8" t="s">
        <v>494</v>
      </c>
      <c r="C55" s="71"/>
      <c r="D55" s="725"/>
      <c r="E55" s="569">
        <f>C55+D55</f>
        <v>0</v>
      </c>
    </row>
    <row r="56" spans="1:5" ht="15" customHeight="1" thickBot="1">
      <c r="A56" s="175" t="s">
        <v>17</v>
      </c>
      <c r="B56" s="110" t="s">
        <v>10</v>
      </c>
      <c r="C56" s="708"/>
      <c r="D56" s="715"/>
      <c r="E56" s="330">
        <f>C56+D56</f>
        <v>0</v>
      </c>
    </row>
    <row r="57" spans="1:5" ht="13.5" thickBot="1">
      <c r="A57" s="175" t="s">
        <v>18</v>
      </c>
      <c r="B57" s="215" t="s">
        <v>500</v>
      </c>
      <c r="C57" s="711">
        <f>+C45+C51+C56</f>
        <v>95117319</v>
      </c>
      <c r="D57" s="723">
        <f>+D45+D51+D56</f>
        <v>-2804706</v>
      </c>
      <c r="E57" s="333">
        <f>+E45+E51+E56</f>
        <v>92312613</v>
      </c>
    </row>
    <row r="58" spans="3:5" ht="15" customHeight="1" thickBot="1">
      <c r="C58" s="334"/>
      <c r="E58" s="334"/>
    </row>
    <row r="59" spans="1:5" ht="14.25" customHeight="1" thickBot="1">
      <c r="A59" s="218" t="s">
        <v>489</v>
      </c>
      <c r="B59" s="219"/>
      <c r="C59" s="698">
        <v>13</v>
      </c>
      <c r="D59" s="698">
        <v>4</v>
      </c>
      <c r="E59" s="699">
        <f>C59+D59</f>
        <v>17</v>
      </c>
    </row>
    <row r="60" spans="1:5" ht="13.5" thickBot="1">
      <c r="A60" s="218" t="s">
        <v>182</v>
      </c>
      <c r="B60" s="219"/>
      <c r="C60" s="698">
        <v>0</v>
      </c>
      <c r="D60" s="698">
        <v>0</v>
      </c>
      <c r="E60" s="699">
        <f>C60+D60</f>
        <v>0</v>
      </c>
    </row>
    <row r="62" spans="1:4" ht="12.75">
      <c r="A62" s="732" t="s">
        <v>635</v>
      </c>
      <c r="B62" s="732"/>
      <c r="C62" s="732"/>
      <c r="D62" s="732"/>
    </row>
  </sheetData>
  <sheetProtection formatCells="0"/>
  <mergeCells count="5">
    <mergeCell ref="B2:D2"/>
    <mergeCell ref="B3:D3"/>
    <mergeCell ref="A7:E7"/>
    <mergeCell ref="A44:E44"/>
    <mergeCell ref="A62:D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tabSelected="1" zoomScale="145" zoomScaleNormal="145" workbookViewId="0" topLeftCell="A46">
      <selection activeCell="A67" sqref="A67"/>
    </sheetView>
  </sheetViews>
  <sheetFormatPr defaultColWidth="9.00390625" defaultRowHeight="12.75"/>
  <cols>
    <col min="1" max="1" width="13.875" style="216" customWidth="1"/>
    <col min="2" max="2" width="54.50390625" style="217" customWidth="1"/>
    <col min="3" max="5" width="15.875" style="217" customWidth="1"/>
    <col min="6" max="16384" width="9.375" style="217" customWidth="1"/>
  </cols>
  <sheetData>
    <row r="1" spans="1:5" s="196" customFormat="1" ht="16.5" thickBot="1">
      <c r="A1" s="195"/>
      <c r="B1" s="197"/>
      <c r="C1" s="2"/>
      <c r="D1" s="2"/>
      <c r="E1" s="513" t="s">
        <v>624</v>
      </c>
    </row>
    <row r="2" spans="1:5" s="419" customFormat="1" ht="25.5" customHeight="1" thickBot="1">
      <c r="A2" s="167" t="s">
        <v>619</v>
      </c>
      <c r="B2" s="702" t="s">
        <v>625</v>
      </c>
      <c r="C2" s="703"/>
      <c r="D2" s="704"/>
      <c r="E2" s="705" t="s">
        <v>56</v>
      </c>
    </row>
    <row r="3" spans="1:5" s="419" customFormat="1" ht="24.75" thickBot="1">
      <c r="A3" s="167" t="s">
        <v>179</v>
      </c>
      <c r="B3" s="702" t="s">
        <v>392</v>
      </c>
      <c r="C3" s="703"/>
      <c r="D3" s="704"/>
      <c r="E3" s="705" t="s">
        <v>55</v>
      </c>
    </row>
    <row r="4" spans="1:5" s="420" customFormat="1" ht="15.75" customHeight="1" thickBot="1">
      <c r="A4" s="199"/>
      <c r="B4" s="199"/>
      <c r="C4" s="200"/>
      <c r="D4" s="82"/>
      <c r="E4" s="200" t="str">
        <f>'[1]5.3. sz. mell'!E4</f>
        <v>Forintban!</v>
      </c>
    </row>
    <row r="5" spans="1:5" ht="24.75" thickBot="1">
      <c r="A5" s="372" t="s">
        <v>181</v>
      </c>
      <c r="B5" s="201" t="s">
        <v>533</v>
      </c>
      <c r="C5" s="24" t="s">
        <v>576</v>
      </c>
      <c r="D5" s="24" t="s">
        <v>581</v>
      </c>
      <c r="E5" s="36" t="str">
        <f>+CONCATENATE(LEFT('[1]ÖSSZEFÜGGÉSEK'!A7,4),"2017.12.31.",CHAR(10),"Módosítás utáni")</f>
        <v>2017.12.31.
Módosítás utáni</v>
      </c>
    </row>
    <row r="6" spans="1:5" s="421" customFormat="1" ht="12.75" customHeight="1" thickBot="1">
      <c r="A6" s="170" t="s">
        <v>467</v>
      </c>
      <c r="B6" s="171" t="s">
        <v>468</v>
      </c>
      <c r="C6" s="171" t="s">
        <v>469</v>
      </c>
      <c r="D6" s="688" t="s">
        <v>471</v>
      </c>
      <c r="E6" s="541" t="s">
        <v>578</v>
      </c>
    </row>
    <row r="7" spans="1:5" s="421" customFormat="1" ht="15.75" customHeight="1" thickBot="1">
      <c r="A7" s="689" t="s">
        <v>52</v>
      </c>
      <c r="B7" s="690"/>
      <c r="C7" s="690"/>
      <c r="D7" s="690"/>
      <c r="E7" s="691"/>
    </row>
    <row r="8" spans="1:5" s="337" customFormat="1" ht="12" customHeight="1" thickBot="1">
      <c r="A8" s="170" t="s">
        <v>15</v>
      </c>
      <c r="B8" s="206" t="s">
        <v>490</v>
      </c>
      <c r="C8" s="284">
        <f>SUM(C9:C19)</f>
        <v>11409120</v>
      </c>
      <c r="D8" s="284">
        <f>SUM(D9:D19)</f>
        <v>1121398</v>
      </c>
      <c r="E8" s="330">
        <f>SUM(E9:E19)</f>
        <v>12530518</v>
      </c>
    </row>
    <row r="9" spans="1:5" s="337" customFormat="1" ht="12" customHeight="1">
      <c r="A9" s="414" t="s">
        <v>92</v>
      </c>
      <c r="B9" s="10" t="s">
        <v>248</v>
      </c>
      <c r="C9" s="575"/>
      <c r="D9" s="575"/>
      <c r="E9" s="706">
        <f>C9+D9</f>
        <v>0</v>
      </c>
    </row>
    <row r="10" spans="1:5" s="337" customFormat="1" ht="12" customHeight="1">
      <c r="A10" s="415" t="s">
        <v>93</v>
      </c>
      <c r="B10" s="8" t="s">
        <v>249</v>
      </c>
      <c r="C10" s="281">
        <v>100000</v>
      </c>
      <c r="D10" s="712">
        <v>8906567</v>
      </c>
      <c r="E10" s="577">
        <f aca="true" t="shared" si="0" ref="E10:E25">C10+D10</f>
        <v>9006567</v>
      </c>
    </row>
    <row r="11" spans="1:5" s="337" customFormat="1" ht="12" customHeight="1">
      <c r="A11" s="415" t="s">
        <v>94</v>
      </c>
      <c r="B11" s="8" t="s">
        <v>250</v>
      </c>
      <c r="C11" s="281"/>
      <c r="D11" s="712"/>
      <c r="E11" s="577">
        <f t="shared" si="0"/>
        <v>0</v>
      </c>
    </row>
    <row r="12" spans="1:5" s="337" customFormat="1" ht="12" customHeight="1">
      <c r="A12" s="415" t="s">
        <v>95</v>
      </c>
      <c r="B12" s="8" t="s">
        <v>251</v>
      </c>
      <c r="C12" s="281"/>
      <c r="D12" s="712"/>
      <c r="E12" s="577">
        <f t="shared" si="0"/>
        <v>0</v>
      </c>
    </row>
    <row r="13" spans="1:5" s="337" customFormat="1" ht="12" customHeight="1">
      <c r="A13" s="415" t="s">
        <v>137</v>
      </c>
      <c r="B13" s="8" t="s">
        <v>252</v>
      </c>
      <c r="C13" s="281">
        <v>8968600</v>
      </c>
      <c r="D13" s="712">
        <v>-8069412</v>
      </c>
      <c r="E13" s="577">
        <f t="shared" si="0"/>
        <v>899188</v>
      </c>
    </row>
    <row r="14" spans="1:5" s="337" customFormat="1" ht="12" customHeight="1">
      <c r="A14" s="415" t="s">
        <v>96</v>
      </c>
      <c r="B14" s="8" t="s">
        <v>374</v>
      </c>
      <c r="C14" s="281">
        <v>2340520</v>
      </c>
      <c r="D14" s="712">
        <v>259737</v>
      </c>
      <c r="E14" s="577">
        <f t="shared" si="0"/>
        <v>2600257</v>
      </c>
    </row>
    <row r="15" spans="1:5" s="337" customFormat="1" ht="12" customHeight="1">
      <c r="A15" s="415" t="s">
        <v>97</v>
      </c>
      <c r="B15" s="7" t="s">
        <v>375</v>
      </c>
      <c r="C15" s="281"/>
      <c r="D15" s="712"/>
      <c r="E15" s="577">
        <f t="shared" si="0"/>
        <v>0</v>
      </c>
    </row>
    <row r="16" spans="1:5" s="337" customFormat="1" ht="12" customHeight="1">
      <c r="A16" s="415" t="s">
        <v>107</v>
      </c>
      <c r="B16" s="8" t="s">
        <v>255</v>
      </c>
      <c r="C16" s="578"/>
      <c r="D16" s="713">
        <v>6</v>
      </c>
      <c r="E16" s="579">
        <f t="shared" si="0"/>
        <v>6</v>
      </c>
    </row>
    <row r="17" spans="1:5" s="422" customFormat="1" ht="12" customHeight="1">
      <c r="A17" s="415" t="s">
        <v>108</v>
      </c>
      <c r="B17" s="8" t="s">
        <v>256</v>
      </c>
      <c r="C17" s="281"/>
      <c r="D17" s="712"/>
      <c r="E17" s="577">
        <f t="shared" si="0"/>
        <v>0</v>
      </c>
    </row>
    <row r="18" spans="1:5" s="422" customFormat="1" ht="12" customHeight="1">
      <c r="A18" s="415" t="s">
        <v>109</v>
      </c>
      <c r="B18" s="8" t="s">
        <v>410</v>
      </c>
      <c r="C18" s="283"/>
      <c r="D18" s="714"/>
      <c r="E18" s="707">
        <f t="shared" si="0"/>
        <v>0</v>
      </c>
    </row>
    <row r="19" spans="1:5" s="422" customFormat="1" ht="12" customHeight="1" thickBot="1">
      <c r="A19" s="415" t="s">
        <v>110</v>
      </c>
      <c r="B19" s="7" t="s">
        <v>257</v>
      </c>
      <c r="C19" s="283"/>
      <c r="D19" s="714">
        <v>24500</v>
      </c>
      <c r="E19" s="707">
        <f t="shared" si="0"/>
        <v>24500</v>
      </c>
    </row>
    <row r="20" spans="1:5" s="337" customFormat="1" ht="12" customHeight="1" thickBot="1">
      <c r="A20" s="170" t="s">
        <v>16</v>
      </c>
      <c r="B20" s="206" t="s">
        <v>376</v>
      </c>
      <c r="C20" s="284">
        <f>SUM(C21:C23)</f>
        <v>0</v>
      </c>
      <c r="D20" s="571">
        <f>SUM(D21:D23)</f>
        <v>0</v>
      </c>
      <c r="E20" s="330">
        <f>SUM(E21:E23)</f>
        <v>0</v>
      </c>
    </row>
    <row r="21" spans="1:5" s="422" customFormat="1" ht="12" customHeight="1">
      <c r="A21" s="415" t="s">
        <v>98</v>
      </c>
      <c r="B21" s="9" t="s">
        <v>229</v>
      </c>
      <c r="C21" s="281"/>
      <c r="D21" s="712"/>
      <c r="E21" s="577">
        <f t="shared" si="0"/>
        <v>0</v>
      </c>
    </row>
    <row r="22" spans="1:5" s="422" customFormat="1" ht="12" customHeight="1">
      <c r="A22" s="415" t="s">
        <v>99</v>
      </c>
      <c r="B22" s="8" t="s">
        <v>377</v>
      </c>
      <c r="C22" s="281"/>
      <c r="D22" s="712"/>
      <c r="E22" s="577">
        <f t="shared" si="0"/>
        <v>0</v>
      </c>
    </row>
    <row r="23" spans="1:5" s="422" customFormat="1" ht="12" customHeight="1">
      <c r="A23" s="415" t="s">
        <v>100</v>
      </c>
      <c r="B23" s="8" t="s">
        <v>378</v>
      </c>
      <c r="C23" s="281"/>
      <c r="D23" s="712"/>
      <c r="E23" s="577">
        <f t="shared" si="0"/>
        <v>0</v>
      </c>
    </row>
    <row r="24" spans="1:5" s="422" customFormat="1" ht="12" customHeight="1" thickBot="1">
      <c r="A24" s="415" t="s">
        <v>101</v>
      </c>
      <c r="B24" s="8" t="s">
        <v>495</v>
      </c>
      <c r="C24" s="281"/>
      <c r="D24" s="712"/>
      <c r="E24" s="577">
        <f t="shared" si="0"/>
        <v>0</v>
      </c>
    </row>
    <row r="25" spans="1:5" s="422" customFormat="1" ht="12" customHeight="1" thickBot="1">
      <c r="A25" s="175" t="s">
        <v>17</v>
      </c>
      <c r="B25" s="110" t="s">
        <v>154</v>
      </c>
      <c r="C25" s="708"/>
      <c r="D25" s="715"/>
      <c r="E25" s="330">
        <f t="shared" si="0"/>
        <v>0</v>
      </c>
    </row>
    <row r="26" spans="1:5" s="422" customFormat="1" ht="12" customHeight="1" thickBot="1">
      <c r="A26" s="175" t="s">
        <v>18</v>
      </c>
      <c r="B26" s="110" t="s">
        <v>379</v>
      </c>
      <c r="C26" s="284">
        <f>+C27+C28</f>
        <v>0</v>
      </c>
      <c r="D26" s="571">
        <f>+D27+D28</f>
        <v>0</v>
      </c>
      <c r="E26" s="330">
        <f>+E27+E28+E29</f>
        <v>0</v>
      </c>
    </row>
    <row r="27" spans="1:5" s="422" customFormat="1" ht="12" customHeight="1">
      <c r="A27" s="416" t="s">
        <v>239</v>
      </c>
      <c r="B27" s="417" t="s">
        <v>377</v>
      </c>
      <c r="C27" s="580"/>
      <c r="D27" s="716"/>
      <c r="E27" s="581">
        <f>C27+D27</f>
        <v>0</v>
      </c>
    </row>
    <row r="28" spans="1:5" s="422" customFormat="1" ht="12" customHeight="1">
      <c r="A28" s="416" t="s">
        <v>240</v>
      </c>
      <c r="B28" s="418" t="s">
        <v>380</v>
      </c>
      <c r="C28" s="285"/>
      <c r="D28" s="717"/>
      <c r="E28" s="577">
        <f>C28+D28</f>
        <v>0</v>
      </c>
    </row>
    <row r="29" spans="1:5" s="422" customFormat="1" ht="12" customHeight="1" thickBot="1">
      <c r="A29" s="415" t="s">
        <v>241</v>
      </c>
      <c r="B29" s="124" t="s">
        <v>496</v>
      </c>
      <c r="C29" s="709"/>
      <c r="D29" s="718"/>
      <c r="E29" s="707">
        <f>C29+D29</f>
        <v>0</v>
      </c>
    </row>
    <row r="30" spans="1:5" s="422" customFormat="1" ht="12" customHeight="1" thickBot="1">
      <c r="A30" s="175" t="s">
        <v>19</v>
      </c>
      <c r="B30" s="110" t="s">
        <v>381</v>
      </c>
      <c r="C30" s="284">
        <f>+C31+C32+C33</f>
        <v>0</v>
      </c>
      <c r="D30" s="284">
        <f>+D31+D32+D33</f>
        <v>0</v>
      </c>
      <c r="E30" s="719">
        <f>C30+D30</f>
        <v>0</v>
      </c>
    </row>
    <row r="31" spans="1:5" s="422" customFormat="1" ht="12" customHeight="1">
      <c r="A31" s="416" t="s">
        <v>85</v>
      </c>
      <c r="B31" s="417" t="s">
        <v>262</v>
      </c>
      <c r="C31" s="580"/>
      <c r="D31" s="716"/>
      <c r="E31" s="720">
        <f>+E32+E33+E34</f>
        <v>233500</v>
      </c>
    </row>
    <row r="32" spans="1:5" s="422" customFormat="1" ht="12" customHeight="1">
      <c r="A32" s="416" t="s">
        <v>86</v>
      </c>
      <c r="B32" s="418" t="s">
        <v>263</v>
      </c>
      <c r="C32" s="285"/>
      <c r="D32" s="717"/>
      <c r="E32" s="581">
        <f>C32+D32</f>
        <v>0</v>
      </c>
    </row>
    <row r="33" spans="1:5" s="422" customFormat="1" ht="12" customHeight="1" thickBot="1">
      <c r="A33" s="415" t="s">
        <v>87</v>
      </c>
      <c r="B33" s="124" t="s">
        <v>264</v>
      </c>
      <c r="C33" s="709"/>
      <c r="D33" s="721"/>
      <c r="E33" s="566">
        <f>C33+D33</f>
        <v>0</v>
      </c>
    </row>
    <row r="34" spans="1:5" s="337" customFormat="1" ht="12" customHeight="1" thickBot="1">
      <c r="A34" s="175" t="s">
        <v>20</v>
      </c>
      <c r="B34" s="110" t="s">
        <v>350</v>
      </c>
      <c r="C34" s="708"/>
      <c r="D34" s="715">
        <v>233500</v>
      </c>
      <c r="E34" s="722">
        <f>C34+D34</f>
        <v>233500</v>
      </c>
    </row>
    <row r="35" spans="1:5" s="337" customFormat="1" ht="12" customHeight="1" thickBot="1">
      <c r="A35" s="175" t="s">
        <v>21</v>
      </c>
      <c r="B35" s="110" t="s">
        <v>382</v>
      </c>
      <c r="C35" s="708"/>
      <c r="D35" s="715"/>
      <c r="E35" s="330">
        <f>C35+D35</f>
        <v>0</v>
      </c>
    </row>
    <row r="36" spans="1:5" s="337" customFormat="1" ht="12" customHeight="1" thickBot="1">
      <c r="A36" s="170" t="s">
        <v>22</v>
      </c>
      <c r="B36" s="110" t="s">
        <v>497</v>
      </c>
      <c r="C36" s="284">
        <f>+C8+C20+C25+C26+C30+C34+C35</f>
        <v>11409120</v>
      </c>
      <c r="D36" s="571">
        <f>+D8+D20+D25+D26+D30+D34+D35</f>
        <v>1354898</v>
      </c>
      <c r="E36" s="330">
        <f>C36+D36</f>
        <v>12764018</v>
      </c>
    </row>
    <row r="37" spans="1:5" s="337" customFormat="1" ht="12" customHeight="1" thickBot="1">
      <c r="A37" s="207" t="s">
        <v>23</v>
      </c>
      <c r="B37" s="110" t="s">
        <v>384</v>
      </c>
      <c r="C37" s="284">
        <f>+C38+C39+C40</f>
        <v>83708199</v>
      </c>
      <c r="D37" s="571">
        <f>+D38+D39+D40</f>
        <v>-4159604</v>
      </c>
      <c r="E37" s="330">
        <f>+E8+E20+E25+E26+E31+E35+E36</f>
        <v>25528036</v>
      </c>
    </row>
    <row r="38" spans="1:5" s="337" customFormat="1" ht="12" customHeight="1">
      <c r="A38" s="416" t="s">
        <v>385</v>
      </c>
      <c r="B38" s="417" t="s">
        <v>211</v>
      </c>
      <c r="C38" s="580">
        <v>151432</v>
      </c>
      <c r="D38" s="716">
        <v>-67</v>
      </c>
      <c r="E38" s="720">
        <f>C38+D38</f>
        <v>151365</v>
      </c>
    </row>
    <row r="39" spans="1:5" s="337" customFormat="1" ht="12" customHeight="1">
      <c r="A39" s="416" t="s">
        <v>386</v>
      </c>
      <c r="B39" s="418" t="s">
        <v>2</v>
      </c>
      <c r="C39" s="285"/>
      <c r="D39" s="717"/>
      <c r="E39" s="581">
        <f>C39+D39</f>
        <v>0</v>
      </c>
    </row>
    <row r="40" spans="1:5" s="422" customFormat="1" ht="12" customHeight="1" thickBot="1">
      <c r="A40" s="415" t="s">
        <v>387</v>
      </c>
      <c r="B40" s="124" t="s">
        <v>388</v>
      </c>
      <c r="C40" s="709">
        <v>83556767</v>
      </c>
      <c r="D40" s="721">
        <v>-4159537</v>
      </c>
      <c r="E40" s="566">
        <f>C40+D40</f>
        <v>79397230</v>
      </c>
    </row>
    <row r="41" spans="1:5" s="422" customFormat="1" ht="15" customHeight="1" thickBot="1">
      <c r="A41" s="207" t="s">
        <v>24</v>
      </c>
      <c r="B41" s="208" t="s">
        <v>389</v>
      </c>
      <c r="C41" s="711">
        <f>+C36+C37</f>
        <v>95117319</v>
      </c>
      <c r="D41" s="723">
        <f>+D36+D37</f>
        <v>-2804706</v>
      </c>
      <c r="E41" s="288">
        <f>C41+D41</f>
        <v>92312613</v>
      </c>
    </row>
    <row r="42" spans="1:3" s="422" customFormat="1" ht="15" customHeight="1">
      <c r="A42" s="209"/>
      <c r="B42" s="210"/>
      <c r="C42" s="331"/>
    </row>
    <row r="43" spans="1:3" ht="13.5" thickBot="1">
      <c r="A43" s="211"/>
      <c r="B43" s="212"/>
      <c r="C43" s="332"/>
    </row>
    <row r="44" spans="1:5" s="421" customFormat="1" ht="16.5" customHeight="1" thickBot="1">
      <c r="A44" s="689" t="s">
        <v>53</v>
      </c>
      <c r="B44" s="690"/>
      <c r="C44" s="690"/>
      <c r="D44" s="690"/>
      <c r="E44" s="691"/>
    </row>
    <row r="45" spans="1:5" s="423" customFormat="1" ht="12" customHeight="1" thickBot="1">
      <c r="A45" s="175" t="s">
        <v>15</v>
      </c>
      <c r="B45" s="110" t="s">
        <v>390</v>
      </c>
      <c r="C45" s="284">
        <f>SUM(C46:C50)</f>
        <v>93885419</v>
      </c>
      <c r="D45" s="571">
        <f>SUM(D46:D50)</f>
        <v>-2694797</v>
      </c>
      <c r="E45" s="330">
        <f>SUM(E46:E50)</f>
        <v>91190622</v>
      </c>
    </row>
    <row r="46" spans="1:5" ht="12" customHeight="1">
      <c r="A46" s="415" t="s">
        <v>92</v>
      </c>
      <c r="B46" s="9" t="s">
        <v>46</v>
      </c>
      <c r="C46" s="580">
        <v>41241652</v>
      </c>
      <c r="D46" s="716">
        <v>1959267</v>
      </c>
      <c r="E46" s="581">
        <f>C46+D46</f>
        <v>43200919</v>
      </c>
    </row>
    <row r="47" spans="1:5" ht="12" customHeight="1">
      <c r="A47" s="415" t="s">
        <v>93</v>
      </c>
      <c r="B47" s="8" t="s">
        <v>163</v>
      </c>
      <c r="C47" s="71">
        <v>9027641</v>
      </c>
      <c r="D47" s="725">
        <v>1127615</v>
      </c>
      <c r="E47" s="569">
        <f>C47+D47</f>
        <v>10155256</v>
      </c>
    </row>
    <row r="48" spans="1:5" ht="12" customHeight="1">
      <c r="A48" s="415" t="s">
        <v>94</v>
      </c>
      <c r="B48" s="8" t="s">
        <v>129</v>
      </c>
      <c r="C48" s="71">
        <v>43616126</v>
      </c>
      <c r="D48" s="725">
        <v>-5781679</v>
      </c>
      <c r="E48" s="569">
        <f>C48+D48</f>
        <v>37834447</v>
      </c>
    </row>
    <row r="49" spans="1:5" ht="12" customHeight="1">
      <c r="A49" s="415" t="s">
        <v>95</v>
      </c>
      <c r="B49" s="8" t="s">
        <v>164</v>
      </c>
      <c r="C49" s="71"/>
      <c r="D49" s="725"/>
      <c r="E49" s="569">
        <f>C49+D49</f>
        <v>0</v>
      </c>
    </row>
    <row r="50" spans="1:5" ht="12" customHeight="1" thickBot="1">
      <c r="A50" s="415" t="s">
        <v>137</v>
      </c>
      <c r="B50" s="8" t="s">
        <v>165</v>
      </c>
      <c r="C50" s="71"/>
      <c r="D50" s="725"/>
      <c r="E50" s="569">
        <f>C50+D50</f>
        <v>0</v>
      </c>
    </row>
    <row r="51" spans="1:5" ht="12" customHeight="1" thickBot="1">
      <c r="A51" s="175" t="s">
        <v>16</v>
      </c>
      <c r="B51" s="110" t="s">
        <v>391</v>
      </c>
      <c r="C51" s="284">
        <f>SUM(C52:C54)</f>
        <v>1231900</v>
      </c>
      <c r="D51" s="571">
        <f>SUM(D52:D54)</f>
        <v>-109909</v>
      </c>
      <c r="E51" s="330">
        <f>SUM(E52:E54)</f>
        <v>1121991</v>
      </c>
    </row>
    <row r="52" spans="1:5" s="423" customFormat="1" ht="12" customHeight="1">
      <c r="A52" s="415" t="s">
        <v>98</v>
      </c>
      <c r="B52" s="9" t="s">
        <v>204</v>
      </c>
      <c r="C52" s="580">
        <v>1231900</v>
      </c>
      <c r="D52" s="716">
        <v>-109909</v>
      </c>
      <c r="E52" s="581">
        <f>C52+D52</f>
        <v>1121991</v>
      </c>
    </row>
    <row r="53" spans="1:5" ht="12" customHeight="1">
      <c r="A53" s="415" t="s">
        <v>99</v>
      </c>
      <c r="B53" s="8" t="s">
        <v>167</v>
      </c>
      <c r="C53" s="71"/>
      <c r="D53" s="725"/>
      <c r="E53" s="569">
        <f>C53+D53</f>
        <v>0</v>
      </c>
    </row>
    <row r="54" spans="1:5" ht="12" customHeight="1">
      <c r="A54" s="415" t="s">
        <v>100</v>
      </c>
      <c r="B54" s="8" t="s">
        <v>54</v>
      </c>
      <c r="C54" s="71"/>
      <c r="D54" s="725"/>
      <c r="E54" s="569">
        <f>C54+D54</f>
        <v>0</v>
      </c>
    </row>
    <row r="55" spans="1:5" ht="12" customHeight="1" thickBot="1">
      <c r="A55" s="415" t="s">
        <v>101</v>
      </c>
      <c r="B55" s="8" t="s">
        <v>494</v>
      </c>
      <c r="C55" s="71"/>
      <c r="D55" s="725"/>
      <c r="E55" s="569">
        <f>C55+D55</f>
        <v>0</v>
      </c>
    </row>
    <row r="56" spans="1:5" ht="15" customHeight="1" thickBot="1">
      <c r="A56" s="175" t="s">
        <v>17</v>
      </c>
      <c r="B56" s="110" t="s">
        <v>10</v>
      </c>
      <c r="C56" s="708"/>
      <c r="D56" s="715"/>
      <c r="E56" s="330">
        <f>C56+D56</f>
        <v>0</v>
      </c>
    </row>
    <row r="57" spans="1:5" ht="13.5" thickBot="1">
      <c r="A57" s="175" t="s">
        <v>18</v>
      </c>
      <c r="B57" s="215" t="s">
        <v>500</v>
      </c>
      <c r="C57" s="711">
        <f>+C45+C51+C56</f>
        <v>95117319</v>
      </c>
      <c r="D57" s="723">
        <f>+D45+D51+D56</f>
        <v>-2804706</v>
      </c>
      <c r="E57" s="333">
        <f>+E45+E51+E56</f>
        <v>92312613</v>
      </c>
    </row>
    <row r="58" spans="3:5" ht="15" customHeight="1" thickBot="1">
      <c r="C58" s="334"/>
      <c r="E58" s="334"/>
    </row>
    <row r="59" spans="1:5" ht="14.25" customHeight="1" thickBot="1">
      <c r="A59" s="218" t="s">
        <v>489</v>
      </c>
      <c r="B59" s="219"/>
      <c r="C59" s="698">
        <v>13</v>
      </c>
      <c r="D59" s="698">
        <v>4</v>
      </c>
      <c r="E59" s="699">
        <f>C59+D59</f>
        <v>17</v>
      </c>
    </row>
    <row r="60" spans="1:5" ht="13.5" thickBot="1">
      <c r="A60" s="218" t="s">
        <v>182</v>
      </c>
      <c r="B60" s="219"/>
      <c r="C60" s="698">
        <v>0</v>
      </c>
      <c r="D60" s="698">
        <v>0</v>
      </c>
      <c r="E60" s="699">
        <f>C60+D60</f>
        <v>0</v>
      </c>
    </row>
    <row r="62" spans="1:4" ht="12.75">
      <c r="A62" s="732" t="s">
        <v>636</v>
      </c>
      <c r="B62" s="732"/>
      <c r="C62" s="732"/>
      <c r="D62" s="732"/>
    </row>
  </sheetData>
  <sheetProtection formatCells="0"/>
  <mergeCells count="5">
    <mergeCell ref="B2:D2"/>
    <mergeCell ref="B3:D3"/>
    <mergeCell ref="A7:E7"/>
    <mergeCell ref="A44:E44"/>
    <mergeCell ref="A62:D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D2" sqref="D2"/>
    </sheetView>
  </sheetViews>
  <sheetFormatPr defaultColWidth="9.00390625" defaultRowHeight="12.75"/>
  <cols>
    <col min="1" max="1" width="13.875" style="216" customWidth="1"/>
    <col min="2" max="2" width="79.125" style="217" customWidth="1"/>
    <col min="3" max="3" width="25.00390625" style="217" customWidth="1"/>
    <col min="4" max="16384" width="9.375" style="217" customWidth="1"/>
  </cols>
  <sheetData>
    <row r="1" spans="1:3" s="196" customFormat="1" ht="21" customHeight="1" thickBot="1">
      <c r="A1" s="195"/>
      <c r="B1" s="197"/>
      <c r="C1" s="514" t="s">
        <v>574</v>
      </c>
    </row>
    <row r="2" spans="1:3" s="419" customFormat="1" ht="25.5" customHeight="1">
      <c r="A2" s="371" t="s">
        <v>180</v>
      </c>
      <c r="B2" s="322" t="s">
        <v>540</v>
      </c>
      <c r="C2" s="335" t="s">
        <v>56</v>
      </c>
    </row>
    <row r="3" spans="1:3" s="419" customFormat="1" ht="24.75" thickBot="1">
      <c r="A3" s="413" t="s">
        <v>179</v>
      </c>
      <c r="B3" s="323" t="s">
        <v>393</v>
      </c>
      <c r="C3" s="336" t="s">
        <v>55</v>
      </c>
    </row>
    <row r="4" spans="1:3" s="420" customFormat="1" ht="15.75" customHeight="1" thickBot="1">
      <c r="A4" s="199"/>
      <c r="B4" s="199"/>
      <c r="C4" s="200" t="e">
        <f>#REF!</f>
        <v>#REF!</v>
      </c>
    </row>
    <row r="5" spans="1:3" ht="13.5" thickBot="1">
      <c r="A5" s="372" t="s">
        <v>181</v>
      </c>
      <c r="B5" s="201" t="s">
        <v>533</v>
      </c>
      <c r="C5" s="202" t="s">
        <v>51</v>
      </c>
    </row>
    <row r="6" spans="1:3" s="421" customFormat="1" ht="12.75" customHeight="1" thickBot="1">
      <c r="A6" s="170"/>
      <c r="B6" s="171" t="s">
        <v>467</v>
      </c>
      <c r="C6" s="172" t="s">
        <v>468</v>
      </c>
    </row>
    <row r="7" spans="1:3" s="421" customFormat="1" ht="15.75" customHeight="1" thickBot="1">
      <c r="A7" s="203"/>
      <c r="B7" s="204" t="s">
        <v>52</v>
      </c>
      <c r="C7" s="205"/>
    </row>
    <row r="8" spans="1:3" s="337" customFormat="1" ht="12" customHeight="1" thickBot="1">
      <c r="A8" s="170" t="s">
        <v>15</v>
      </c>
      <c r="B8" s="206" t="s">
        <v>490</v>
      </c>
      <c r="C8" s="288">
        <f>SUM(C9:C19)</f>
        <v>0</v>
      </c>
    </row>
    <row r="9" spans="1:3" s="337" customFormat="1" ht="12" customHeight="1">
      <c r="A9" s="414" t="s">
        <v>92</v>
      </c>
      <c r="B9" s="10" t="s">
        <v>248</v>
      </c>
      <c r="C9" s="529">
        <v>0</v>
      </c>
    </row>
    <row r="10" spans="1:3" s="337" customFormat="1" ht="12" customHeight="1">
      <c r="A10" s="415" t="s">
        <v>93</v>
      </c>
      <c r="B10" s="8" t="s">
        <v>249</v>
      </c>
      <c r="C10" s="286"/>
    </row>
    <row r="11" spans="1:3" s="337" customFormat="1" ht="12" customHeight="1">
      <c r="A11" s="415" t="s">
        <v>94</v>
      </c>
      <c r="B11" s="8" t="s">
        <v>250</v>
      </c>
      <c r="C11" s="286"/>
    </row>
    <row r="12" spans="1:3" s="337" customFormat="1" ht="12" customHeight="1">
      <c r="A12" s="415" t="s">
        <v>95</v>
      </c>
      <c r="B12" s="8" t="s">
        <v>251</v>
      </c>
      <c r="C12" s="286"/>
    </row>
    <row r="13" spans="1:3" s="337" customFormat="1" ht="12" customHeight="1">
      <c r="A13" s="415" t="s">
        <v>137</v>
      </c>
      <c r="B13" s="8" t="s">
        <v>252</v>
      </c>
      <c r="C13" s="286"/>
    </row>
    <row r="14" spans="1:3" s="337" customFormat="1" ht="12" customHeight="1">
      <c r="A14" s="415" t="s">
        <v>96</v>
      </c>
      <c r="B14" s="8" t="s">
        <v>374</v>
      </c>
      <c r="C14" s="286"/>
    </row>
    <row r="15" spans="1:3" s="337" customFormat="1" ht="12" customHeight="1">
      <c r="A15" s="415" t="s">
        <v>97</v>
      </c>
      <c r="B15" s="7" t="s">
        <v>375</v>
      </c>
      <c r="C15" s="286"/>
    </row>
    <row r="16" spans="1:3" s="337" customFormat="1" ht="12" customHeight="1">
      <c r="A16" s="415" t="s">
        <v>107</v>
      </c>
      <c r="B16" s="8" t="s">
        <v>255</v>
      </c>
      <c r="C16" s="328"/>
    </row>
    <row r="17" spans="1:3" s="422" customFormat="1" ht="12" customHeight="1">
      <c r="A17" s="415" t="s">
        <v>108</v>
      </c>
      <c r="B17" s="8" t="s">
        <v>256</v>
      </c>
      <c r="C17" s="286"/>
    </row>
    <row r="18" spans="1:3" s="422" customFormat="1" ht="12" customHeight="1">
      <c r="A18" s="415" t="s">
        <v>109</v>
      </c>
      <c r="B18" s="8" t="s">
        <v>410</v>
      </c>
      <c r="C18" s="287"/>
    </row>
    <row r="19" spans="1:3" s="422" customFormat="1" ht="12" customHeight="1" thickBot="1">
      <c r="A19" s="415" t="s">
        <v>110</v>
      </c>
      <c r="B19" s="7" t="s">
        <v>257</v>
      </c>
      <c r="C19" s="287"/>
    </row>
    <row r="20" spans="1:3" s="337" customFormat="1" ht="12" customHeight="1" thickBot="1">
      <c r="A20" s="170" t="s">
        <v>16</v>
      </c>
      <c r="B20" s="206" t="s">
        <v>376</v>
      </c>
      <c r="C20" s="288">
        <f>SUM(C21:C23)</f>
        <v>0</v>
      </c>
    </row>
    <row r="21" spans="1:3" s="422" customFormat="1" ht="12" customHeight="1">
      <c r="A21" s="415" t="s">
        <v>98</v>
      </c>
      <c r="B21" s="9" t="s">
        <v>229</v>
      </c>
      <c r="C21" s="286"/>
    </row>
    <row r="22" spans="1:3" s="422" customFormat="1" ht="12" customHeight="1">
      <c r="A22" s="415" t="s">
        <v>99</v>
      </c>
      <c r="B22" s="8" t="s">
        <v>377</v>
      </c>
      <c r="C22" s="286"/>
    </row>
    <row r="23" spans="1:3" s="422" customFormat="1" ht="12" customHeight="1">
      <c r="A23" s="415" t="s">
        <v>100</v>
      </c>
      <c r="B23" s="8" t="s">
        <v>378</v>
      </c>
      <c r="C23" s="286"/>
    </row>
    <row r="24" spans="1:3" s="422" customFormat="1" ht="12" customHeight="1" thickBot="1">
      <c r="A24" s="415" t="s">
        <v>101</v>
      </c>
      <c r="B24" s="8" t="s">
        <v>495</v>
      </c>
      <c r="C24" s="286"/>
    </row>
    <row r="25" spans="1:3" s="422" customFormat="1" ht="12" customHeight="1" thickBot="1">
      <c r="A25" s="175" t="s">
        <v>17</v>
      </c>
      <c r="B25" s="110" t="s">
        <v>154</v>
      </c>
      <c r="C25" s="312"/>
    </row>
    <row r="26" spans="1:3" s="422" customFormat="1" ht="12" customHeight="1" thickBot="1">
      <c r="A26" s="175" t="s">
        <v>18</v>
      </c>
      <c r="B26" s="110" t="s">
        <v>379</v>
      </c>
      <c r="C26" s="288">
        <f>+C27+C28</f>
        <v>0</v>
      </c>
    </row>
    <row r="27" spans="1:3" s="422" customFormat="1" ht="12" customHeight="1">
      <c r="A27" s="416" t="s">
        <v>239</v>
      </c>
      <c r="B27" s="417" t="s">
        <v>377</v>
      </c>
      <c r="C27" s="70"/>
    </row>
    <row r="28" spans="1:3" s="422" customFormat="1" ht="12" customHeight="1">
      <c r="A28" s="416" t="s">
        <v>240</v>
      </c>
      <c r="B28" s="418" t="s">
        <v>380</v>
      </c>
      <c r="C28" s="289"/>
    </row>
    <row r="29" spans="1:3" s="422" customFormat="1" ht="12" customHeight="1" thickBot="1">
      <c r="A29" s="415" t="s">
        <v>241</v>
      </c>
      <c r="B29" s="124" t="s">
        <v>496</v>
      </c>
      <c r="C29" s="73"/>
    </row>
    <row r="30" spans="1:3" s="422" customFormat="1" ht="12" customHeight="1" thickBot="1">
      <c r="A30" s="175" t="s">
        <v>19</v>
      </c>
      <c r="B30" s="110" t="s">
        <v>381</v>
      </c>
      <c r="C30" s="288">
        <f>+C31+C32+C33</f>
        <v>0</v>
      </c>
    </row>
    <row r="31" spans="1:3" s="422" customFormat="1" ht="12" customHeight="1">
      <c r="A31" s="416" t="s">
        <v>85</v>
      </c>
      <c r="B31" s="417" t="s">
        <v>262</v>
      </c>
      <c r="C31" s="70"/>
    </row>
    <row r="32" spans="1:3" s="422" customFormat="1" ht="12" customHeight="1">
      <c r="A32" s="416" t="s">
        <v>86</v>
      </c>
      <c r="B32" s="418" t="s">
        <v>263</v>
      </c>
      <c r="C32" s="289"/>
    </row>
    <row r="33" spans="1:3" s="422" customFormat="1" ht="12" customHeight="1" thickBot="1">
      <c r="A33" s="415" t="s">
        <v>87</v>
      </c>
      <c r="B33" s="124" t="s">
        <v>264</v>
      </c>
      <c r="C33" s="73"/>
    </row>
    <row r="34" spans="1:3" s="337" customFormat="1" ht="12" customHeight="1" thickBot="1">
      <c r="A34" s="175" t="s">
        <v>20</v>
      </c>
      <c r="B34" s="110" t="s">
        <v>350</v>
      </c>
      <c r="C34" s="312"/>
    </row>
    <row r="35" spans="1:3" s="337" customFormat="1" ht="12" customHeight="1" thickBot="1">
      <c r="A35" s="175" t="s">
        <v>21</v>
      </c>
      <c r="B35" s="110" t="s">
        <v>382</v>
      </c>
      <c r="C35" s="329"/>
    </row>
    <row r="36" spans="1:3" s="337" customFormat="1" ht="12" customHeight="1" thickBot="1">
      <c r="A36" s="170" t="s">
        <v>22</v>
      </c>
      <c r="B36" s="110" t="s">
        <v>497</v>
      </c>
      <c r="C36" s="330">
        <f>+C8+C20+C25+C26+C30+C34+C35</f>
        <v>0</v>
      </c>
    </row>
    <row r="37" spans="1:3" s="337" customFormat="1" ht="12" customHeight="1" thickBot="1">
      <c r="A37" s="207" t="s">
        <v>23</v>
      </c>
      <c r="B37" s="110" t="s">
        <v>384</v>
      </c>
      <c r="C37" s="330">
        <f>+C38+C39+C40</f>
        <v>0</v>
      </c>
    </row>
    <row r="38" spans="1:3" s="337" customFormat="1" ht="12" customHeight="1">
      <c r="A38" s="416" t="s">
        <v>385</v>
      </c>
      <c r="B38" s="417" t="s">
        <v>211</v>
      </c>
      <c r="C38" s="70"/>
    </row>
    <row r="39" spans="1:3" s="337" customFormat="1" ht="12" customHeight="1">
      <c r="A39" s="416" t="s">
        <v>386</v>
      </c>
      <c r="B39" s="418" t="s">
        <v>2</v>
      </c>
      <c r="C39" s="289"/>
    </row>
    <row r="40" spans="1:3" s="422" customFormat="1" ht="12" customHeight="1" thickBot="1">
      <c r="A40" s="415" t="s">
        <v>387</v>
      </c>
      <c r="B40" s="124" t="s">
        <v>388</v>
      </c>
      <c r="C40" s="73"/>
    </row>
    <row r="41" spans="1:3" s="422" customFormat="1" ht="15" customHeight="1" thickBot="1">
      <c r="A41" s="207" t="s">
        <v>24</v>
      </c>
      <c r="B41" s="208" t="s">
        <v>389</v>
      </c>
      <c r="C41" s="530">
        <v>0</v>
      </c>
    </row>
    <row r="42" spans="1:3" s="422" customFormat="1" ht="15" customHeight="1">
      <c r="A42" s="209"/>
      <c r="B42" s="210"/>
      <c r="C42" s="331"/>
    </row>
    <row r="43" spans="1:3" ht="13.5" thickBot="1">
      <c r="A43" s="211"/>
      <c r="B43" s="212"/>
      <c r="C43" s="332"/>
    </row>
    <row r="44" spans="1:3" s="421" customFormat="1" ht="16.5" customHeight="1" thickBot="1">
      <c r="A44" s="213"/>
      <c r="B44" s="214" t="s">
        <v>53</v>
      </c>
      <c r="C44" s="333"/>
    </row>
    <row r="45" spans="1:3" s="423" customFormat="1" ht="12" customHeight="1" thickBot="1">
      <c r="A45" s="175" t="s">
        <v>15</v>
      </c>
      <c r="B45" s="110" t="s">
        <v>390</v>
      </c>
      <c r="C45" s="288">
        <f>SUM(C46:C50)</f>
        <v>0</v>
      </c>
    </row>
    <row r="46" spans="1:3" ht="12" customHeight="1">
      <c r="A46" s="415" t="s">
        <v>92</v>
      </c>
      <c r="B46" s="9" t="s">
        <v>46</v>
      </c>
      <c r="C46" s="531">
        <v>0</v>
      </c>
    </row>
    <row r="47" spans="1:3" ht="12" customHeight="1">
      <c r="A47" s="415" t="s">
        <v>93</v>
      </c>
      <c r="B47" s="8" t="s">
        <v>163</v>
      </c>
      <c r="C47" s="72"/>
    </row>
    <row r="48" spans="1:3" ht="12" customHeight="1">
      <c r="A48" s="415" t="s">
        <v>94</v>
      </c>
      <c r="B48" s="8" t="s">
        <v>129</v>
      </c>
      <c r="C48" s="72"/>
    </row>
    <row r="49" spans="1:3" ht="12" customHeight="1">
      <c r="A49" s="415" t="s">
        <v>95</v>
      </c>
      <c r="B49" s="8" t="s">
        <v>164</v>
      </c>
      <c r="C49" s="72"/>
    </row>
    <row r="50" spans="1:3" ht="12" customHeight="1" thickBot="1">
      <c r="A50" s="415" t="s">
        <v>137</v>
      </c>
      <c r="B50" s="8" t="s">
        <v>165</v>
      </c>
      <c r="C50" s="72"/>
    </row>
    <row r="51" spans="1:3" ht="12" customHeight="1" thickBot="1">
      <c r="A51" s="175" t="s">
        <v>16</v>
      </c>
      <c r="B51" s="110" t="s">
        <v>391</v>
      </c>
      <c r="C51" s="288">
        <f>SUM(C52:C54)</f>
        <v>0</v>
      </c>
    </row>
    <row r="52" spans="1:3" s="423" customFormat="1" ht="12" customHeight="1">
      <c r="A52" s="415" t="s">
        <v>98</v>
      </c>
      <c r="B52" s="9" t="s">
        <v>204</v>
      </c>
      <c r="C52" s="70"/>
    </row>
    <row r="53" spans="1:3" ht="12" customHeight="1">
      <c r="A53" s="415" t="s">
        <v>99</v>
      </c>
      <c r="B53" s="8" t="s">
        <v>167</v>
      </c>
      <c r="C53" s="72"/>
    </row>
    <row r="54" spans="1:3" ht="12" customHeight="1">
      <c r="A54" s="415" t="s">
        <v>100</v>
      </c>
      <c r="B54" s="8" t="s">
        <v>54</v>
      </c>
      <c r="C54" s="72"/>
    </row>
    <row r="55" spans="1:3" ht="12" customHeight="1" thickBot="1">
      <c r="A55" s="415" t="s">
        <v>101</v>
      </c>
      <c r="B55" s="8" t="s">
        <v>494</v>
      </c>
      <c r="C55" s="72"/>
    </row>
    <row r="56" spans="1:3" ht="15" customHeight="1" thickBot="1">
      <c r="A56" s="175" t="s">
        <v>17</v>
      </c>
      <c r="B56" s="110" t="s">
        <v>10</v>
      </c>
      <c r="C56" s="312"/>
    </row>
    <row r="57" spans="1:3" ht="13.5" thickBot="1">
      <c r="A57" s="175" t="s">
        <v>18</v>
      </c>
      <c r="B57" s="215" t="s">
        <v>500</v>
      </c>
      <c r="C57" s="523">
        <v>0</v>
      </c>
    </row>
    <row r="58" ht="15" customHeight="1" thickBot="1">
      <c r="C58" s="334"/>
    </row>
    <row r="59" spans="1:3" ht="14.25" customHeight="1" thickBot="1">
      <c r="A59" s="218" t="s">
        <v>489</v>
      </c>
      <c r="B59" s="219"/>
      <c r="C59" s="108">
        <v>0</v>
      </c>
    </row>
    <row r="60" spans="1:3" ht="13.5" thickBot="1">
      <c r="A60" s="218" t="s">
        <v>182</v>
      </c>
      <c r="B60" s="219"/>
      <c r="C60" s="10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D3" sqref="D3"/>
    </sheetView>
  </sheetViews>
  <sheetFormatPr defaultColWidth="9.00390625" defaultRowHeight="12.75"/>
  <cols>
    <col min="1" max="1" width="13.875" style="216" customWidth="1"/>
    <col min="2" max="2" width="79.125" style="217" customWidth="1"/>
    <col min="3" max="3" width="25.00390625" style="217" customWidth="1"/>
    <col min="4" max="16384" width="9.375" style="217" customWidth="1"/>
  </cols>
  <sheetData>
    <row r="1" spans="1:3" s="196" customFormat="1" ht="21" customHeight="1" thickBot="1">
      <c r="A1" s="195"/>
      <c r="B1" s="197"/>
      <c r="C1" s="514" t="s">
        <v>575</v>
      </c>
    </row>
    <row r="2" spans="1:3" s="419" customFormat="1" ht="25.5" customHeight="1">
      <c r="A2" s="371" t="s">
        <v>180</v>
      </c>
      <c r="B2" s="322" t="s">
        <v>540</v>
      </c>
      <c r="C2" s="335" t="s">
        <v>56</v>
      </c>
    </row>
    <row r="3" spans="1:3" s="419" customFormat="1" ht="24.75" thickBot="1">
      <c r="A3" s="413" t="s">
        <v>179</v>
      </c>
      <c r="B3" s="323" t="s">
        <v>501</v>
      </c>
      <c r="C3" s="336" t="s">
        <v>56</v>
      </c>
    </row>
    <row r="4" spans="1:3" s="420" customFormat="1" ht="15.75" customHeight="1" thickBot="1">
      <c r="A4" s="199"/>
      <c r="B4" s="199"/>
      <c r="C4" s="200" t="e">
        <f>'9.3.2. sz. mell'!C4</f>
        <v>#REF!</v>
      </c>
    </row>
    <row r="5" spans="1:3" ht="13.5" thickBot="1">
      <c r="A5" s="372" t="s">
        <v>181</v>
      </c>
      <c r="B5" s="201" t="s">
        <v>533</v>
      </c>
      <c r="C5" s="515" t="s">
        <v>51</v>
      </c>
    </row>
    <row r="6" spans="1:3" s="421" customFormat="1" ht="12.75" customHeight="1" thickBot="1">
      <c r="A6" s="170"/>
      <c r="B6" s="171" t="s">
        <v>467</v>
      </c>
      <c r="C6" s="172" t="s">
        <v>468</v>
      </c>
    </row>
    <row r="7" spans="1:3" s="421" customFormat="1" ht="15.75" customHeight="1" thickBot="1">
      <c r="A7" s="203"/>
      <c r="B7" s="204" t="s">
        <v>52</v>
      </c>
      <c r="C7" s="205"/>
    </row>
    <row r="8" spans="1:3" s="337" customFormat="1" ht="12" customHeight="1" thickBot="1">
      <c r="A8" s="170" t="s">
        <v>15</v>
      </c>
      <c r="B8" s="206" t="s">
        <v>490</v>
      </c>
      <c r="C8" s="288">
        <f>SUM(C9:C19)</f>
        <v>0</v>
      </c>
    </row>
    <row r="9" spans="1:3" s="337" customFormat="1" ht="12" customHeight="1">
      <c r="A9" s="414" t="s">
        <v>92</v>
      </c>
      <c r="B9" s="10" t="s">
        <v>248</v>
      </c>
      <c r="C9" s="327"/>
    </row>
    <row r="10" spans="1:3" s="337" customFormat="1" ht="12" customHeight="1">
      <c r="A10" s="415" t="s">
        <v>93</v>
      </c>
      <c r="B10" s="8" t="s">
        <v>249</v>
      </c>
      <c r="C10" s="286"/>
    </row>
    <row r="11" spans="1:3" s="337" customFormat="1" ht="12" customHeight="1">
      <c r="A11" s="415" t="s">
        <v>94</v>
      </c>
      <c r="B11" s="8" t="s">
        <v>250</v>
      </c>
      <c r="C11" s="286"/>
    </row>
    <row r="12" spans="1:3" s="337" customFormat="1" ht="12" customHeight="1">
      <c r="A12" s="415" t="s">
        <v>95</v>
      </c>
      <c r="B12" s="8" t="s">
        <v>251</v>
      </c>
      <c r="C12" s="286"/>
    </row>
    <row r="13" spans="1:3" s="337" customFormat="1" ht="12" customHeight="1">
      <c r="A13" s="415" t="s">
        <v>137</v>
      </c>
      <c r="B13" s="8" t="s">
        <v>252</v>
      </c>
      <c r="C13" s="286"/>
    </row>
    <row r="14" spans="1:3" s="337" customFormat="1" ht="12" customHeight="1">
      <c r="A14" s="415" t="s">
        <v>96</v>
      </c>
      <c r="B14" s="8" t="s">
        <v>374</v>
      </c>
      <c r="C14" s="286"/>
    </row>
    <row r="15" spans="1:3" s="337" customFormat="1" ht="12" customHeight="1">
      <c r="A15" s="415" t="s">
        <v>97</v>
      </c>
      <c r="B15" s="7" t="s">
        <v>375</v>
      </c>
      <c r="C15" s="286"/>
    </row>
    <row r="16" spans="1:3" s="337" customFormat="1" ht="12" customHeight="1">
      <c r="A16" s="415" t="s">
        <v>107</v>
      </c>
      <c r="B16" s="8" t="s">
        <v>255</v>
      </c>
      <c r="C16" s="328"/>
    </row>
    <row r="17" spans="1:3" s="422" customFormat="1" ht="12" customHeight="1">
      <c r="A17" s="415" t="s">
        <v>108</v>
      </c>
      <c r="B17" s="8" t="s">
        <v>256</v>
      </c>
      <c r="C17" s="286"/>
    </row>
    <row r="18" spans="1:3" s="422" customFormat="1" ht="12" customHeight="1">
      <c r="A18" s="415" t="s">
        <v>109</v>
      </c>
      <c r="B18" s="8" t="s">
        <v>410</v>
      </c>
      <c r="C18" s="287"/>
    </row>
    <row r="19" spans="1:3" s="422" customFormat="1" ht="12" customHeight="1" thickBot="1">
      <c r="A19" s="415" t="s">
        <v>110</v>
      </c>
      <c r="B19" s="7" t="s">
        <v>257</v>
      </c>
      <c r="C19" s="287"/>
    </row>
    <row r="20" spans="1:3" s="337" customFormat="1" ht="12" customHeight="1" thickBot="1">
      <c r="A20" s="170" t="s">
        <v>16</v>
      </c>
      <c r="B20" s="206" t="s">
        <v>376</v>
      </c>
      <c r="C20" s="288">
        <f>SUM(C21:C23)</f>
        <v>0</v>
      </c>
    </row>
    <row r="21" spans="1:3" s="422" customFormat="1" ht="12" customHeight="1">
      <c r="A21" s="415" t="s">
        <v>98</v>
      </c>
      <c r="B21" s="9" t="s">
        <v>229</v>
      </c>
      <c r="C21" s="286"/>
    </row>
    <row r="22" spans="1:3" s="422" customFormat="1" ht="12" customHeight="1">
      <c r="A22" s="415" t="s">
        <v>99</v>
      </c>
      <c r="B22" s="8" t="s">
        <v>377</v>
      </c>
      <c r="C22" s="286"/>
    </row>
    <row r="23" spans="1:3" s="422" customFormat="1" ht="12" customHeight="1">
      <c r="A23" s="415" t="s">
        <v>100</v>
      </c>
      <c r="B23" s="8" t="s">
        <v>378</v>
      </c>
      <c r="C23" s="286"/>
    </row>
    <row r="24" spans="1:3" s="422" customFormat="1" ht="12" customHeight="1" thickBot="1">
      <c r="A24" s="415" t="s">
        <v>101</v>
      </c>
      <c r="B24" s="8" t="s">
        <v>495</v>
      </c>
      <c r="C24" s="286"/>
    </row>
    <row r="25" spans="1:3" s="422" customFormat="1" ht="12" customHeight="1" thickBot="1">
      <c r="A25" s="175" t="s">
        <v>17</v>
      </c>
      <c r="B25" s="110" t="s">
        <v>154</v>
      </c>
      <c r="C25" s="312"/>
    </row>
    <row r="26" spans="1:3" s="422" customFormat="1" ht="12" customHeight="1" thickBot="1">
      <c r="A26" s="175" t="s">
        <v>18</v>
      </c>
      <c r="B26" s="110" t="s">
        <v>379</v>
      </c>
      <c r="C26" s="288">
        <f>+C27+C28</f>
        <v>0</v>
      </c>
    </row>
    <row r="27" spans="1:3" s="422" customFormat="1" ht="12" customHeight="1">
      <c r="A27" s="416" t="s">
        <v>239</v>
      </c>
      <c r="B27" s="417" t="s">
        <v>377</v>
      </c>
      <c r="C27" s="70"/>
    </row>
    <row r="28" spans="1:3" s="422" customFormat="1" ht="12" customHeight="1">
      <c r="A28" s="416" t="s">
        <v>240</v>
      </c>
      <c r="B28" s="418" t="s">
        <v>380</v>
      </c>
      <c r="C28" s="289"/>
    </row>
    <row r="29" spans="1:3" s="422" customFormat="1" ht="12" customHeight="1" thickBot="1">
      <c r="A29" s="415" t="s">
        <v>241</v>
      </c>
      <c r="B29" s="124" t="s">
        <v>496</v>
      </c>
      <c r="C29" s="73"/>
    </row>
    <row r="30" spans="1:3" s="422" customFormat="1" ht="12" customHeight="1" thickBot="1">
      <c r="A30" s="175" t="s">
        <v>19</v>
      </c>
      <c r="B30" s="110" t="s">
        <v>381</v>
      </c>
      <c r="C30" s="288">
        <f>+C31+C32+C33</f>
        <v>0</v>
      </c>
    </row>
    <row r="31" spans="1:3" s="422" customFormat="1" ht="12" customHeight="1">
      <c r="A31" s="416" t="s">
        <v>85</v>
      </c>
      <c r="B31" s="417" t="s">
        <v>262</v>
      </c>
      <c r="C31" s="70"/>
    </row>
    <row r="32" spans="1:3" s="422" customFormat="1" ht="12" customHeight="1">
      <c r="A32" s="416" t="s">
        <v>86</v>
      </c>
      <c r="B32" s="418" t="s">
        <v>263</v>
      </c>
      <c r="C32" s="289"/>
    </row>
    <row r="33" spans="1:3" s="422" customFormat="1" ht="12" customHeight="1" thickBot="1">
      <c r="A33" s="415" t="s">
        <v>87</v>
      </c>
      <c r="B33" s="124" t="s">
        <v>264</v>
      </c>
      <c r="C33" s="73"/>
    </row>
    <row r="34" spans="1:3" s="337" customFormat="1" ht="12" customHeight="1" thickBot="1">
      <c r="A34" s="175" t="s">
        <v>20</v>
      </c>
      <c r="B34" s="110" t="s">
        <v>350</v>
      </c>
      <c r="C34" s="312"/>
    </row>
    <row r="35" spans="1:3" s="337" customFormat="1" ht="12" customHeight="1" thickBot="1">
      <c r="A35" s="175" t="s">
        <v>21</v>
      </c>
      <c r="B35" s="110" t="s">
        <v>382</v>
      </c>
      <c r="C35" s="329"/>
    </row>
    <row r="36" spans="1:3" s="337" customFormat="1" ht="12" customHeight="1" thickBot="1">
      <c r="A36" s="170" t="s">
        <v>22</v>
      </c>
      <c r="B36" s="110" t="s">
        <v>497</v>
      </c>
      <c r="C36" s="330">
        <f>+C8+C20+C25+C26+C30+C34+C35</f>
        <v>0</v>
      </c>
    </row>
    <row r="37" spans="1:3" s="337" customFormat="1" ht="12" customHeight="1" thickBot="1">
      <c r="A37" s="207" t="s">
        <v>23</v>
      </c>
      <c r="B37" s="110" t="s">
        <v>384</v>
      </c>
      <c r="C37" s="330">
        <f>+C38+C39+C40</f>
        <v>0</v>
      </c>
    </row>
    <row r="38" spans="1:3" s="337" customFormat="1" ht="12" customHeight="1">
      <c r="A38" s="416" t="s">
        <v>385</v>
      </c>
      <c r="B38" s="417" t="s">
        <v>211</v>
      </c>
      <c r="C38" s="70"/>
    </row>
    <row r="39" spans="1:3" s="337" customFormat="1" ht="12" customHeight="1">
      <c r="A39" s="416" t="s">
        <v>386</v>
      </c>
      <c r="B39" s="418" t="s">
        <v>2</v>
      </c>
      <c r="C39" s="289"/>
    </row>
    <row r="40" spans="1:3" s="422" customFormat="1" ht="12" customHeight="1" thickBot="1">
      <c r="A40" s="415" t="s">
        <v>387</v>
      </c>
      <c r="B40" s="124" t="s">
        <v>388</v>
      </c>
      <c r="C40" s="73"/>
    </row>
    <row r="41" spans="1:3" s="422" customFormat="1" ht="15" customHeight="1" thickBot="1">
      <c r="A41" s="207" t="s">
        <v>24</v>
      </c>
      <c r="B41" s="208" t="s">
        <v>389</v>
      </c>
      <c r="C41" s="333">
        <f>+C36+C37</f>
        <v>0</v>
      </c>
    </row>
    <row r="42" spans="1:3" s="422" customFormat="1" ht="15" customHeight="1">
      <c r="A42" s="209"/>
      <c r="B42" s="210"/>
      <c r="C42" s="331"/>
    </row>
    <row r="43" spans="1:3" ht="13.5" thickBot="1">
      <c r="A43" s="211"/>
      <c r="B43" s="212"/>
      <c r="C43" s="332"/>
    </row>
    <row r="44" spans="1:3" s="421" customFormat="1" ht="16.5" customHeight="1" thickBot="1">
      <c r="A44" s="213"/>
      <c r="B44" s="214" t="s">
        <v>53</v>
      </c>
      <c r="C44" s="333"/>
    </row>
    <row r="45" spans="1:3" s="423" customFormat="1" ht="12" customHeight="1" thickBot="1">
      <c r="A45" s="175" t="s">
        <v>15</v>
      </c>
      <c r="B45" s="110" t="s">
        <v>390</v>
      </c>
      <c r="C45" s="288">
        <f>SUM(C46:C50)</f>
        <v>0</v>
      </c>
    </row>
    <row r="46" spans="1:3" ht="12" customHeight="1">
      <c r="A46" s="415" t="s">
        <v>92</v>
      </c>
      <c r="B46" s="9" t="s">
        <v>46</v>
      </c>
      <c r="C46" s="70"/>
    </row>
    <row r="47" spans="1:3" ht="12" customHeight="1">
      <c r="A47" s="415" t="s">
        <v>93</v>
      </c>
      <c r="B47" s="8" t="s">
        <v>163</v>
      </c>
      <c r="C47" s="72"/>
    </row>
    <row r="48" spans="1:3" ht="12" customHeight="1">
      <c r="A48" s="415" t="s">
        <v>94</v>
      </c>
      <c r="B48" s="8" t="s">
        <v>129</v>
      </c>
      <c r="C48" s="72"/>
    </row>
    <row r="49" spans="1:3" ht="12" customHeight="1">
      <c r="A49" s="415" t="s">
        <v>95</v>
      </c>
      <c r="B49" s="8" t="s">
        <v>164</v>
      </c>
      <c r="C49" s="72"/>
    </row>
    <row r="50" spans="1:3" ht="12" customHeight="1" thickBot="1">
      <c r="A50" s="415" t="s">
        <v>137</v>
      </c>
      <c r="B50" s="8" t="s">
        <v>165</v>
      </c>
      <c r="C50" s="72"/>
    </row>
    <row r="51" spans="1:3" ht="12" customHeight="1" thickBot="1">
      <c r="A51" s="175" t="s">
        <v>16</v>
      </c>
      <c r="B51" s="110" t="s">
        <v>391</v>
      </c>
      <c r="C51" s="288">
        <f>SUM(C52:C54)</f>
        <v>0</v>
      </c>
    </row>
    <row r="52" spans="1:3" s="423" customFormat="1" ht="12" customHeight="1">
      <c r="A52" s="415" t="s">
        <v>98</v>
      </c>
      <c r="B52" s="9" t="s">
        <v>204</v>
      </c>
      <c r="C52" s="70"/>
    </row>
    <row r="53" spans="1:3" ht="12" customHeight="1">
      <c r="A53" s="415" t="s">
        <v>99</v>
      </c>
      <c r="B53" s="8" t="s">
        <v>167</v>
      </c>
      <c r="C53" s="72"/>
    </row>
    <row r="54" spans="1:3" ht="12" customHeight="1">
      <c r="A54" s="415" t="s">
        <v>100</v>
      </c>
      <c r="B54" s="8" t="s">
        <v>54</v>
      </c>
      <c r="C54" s="72"/>
    </row>
    <row r="55" spans="1:3" ht="12" customHeight="1" thickBot="1">
      <c r="A55" s="415" t="s">
        <v>101</v>
      </c>
      <c r="B55" s="8" t="s">
        <v>494</v>
      </c>
      <c r="C55" s="72"/>
    </row>
    <row r="56" spans="1:3" ht="15" customHeight="1" thickBot="1">
      <c r="A56" s="175" t="s">
        <v>17</v>
      </c>
      <c r="B56" s="110" t="s">
        <v>10</v>
      </c>
      <c r="C56" s="312"/>
    </row>
    <row r="57" spans="1:3" ht="13.5" thickBot="1">
      <c r="A57" s="175" t="s">
        <v>18</v>
      </c>
      <c r="B57" s="215" t="s">
        <v>500</v>
      </c>
      <c r="C57" s="523">
        <v>0</v>
      </c>
    </row>
    <row r="58" ht="15" customHeight="1" thickBot="1">
      <c r="C58" s="334"/>
    </row>
    <row r="59" spans="1:3" ht="14.25" customHeight="1" thickBot="1">
      <c r="A59" s="218" t="s">
        <v>489</v>
      </c>
      <c r="B59" s="219"/>
      <c r="C59" s="108">
        <v>0</v>
      </c>
    </row>
    <row r="60" spans="1:3" ht="13.5" thickBot="1">
      <c r="A60" s="218" t="s">
        <v>182</v>
      </c>
      <c r="B60" s="219"/>
      <c r="C60" s="10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E7" sqref="E7"/>
    </sheetView>
  </sheetViews>
  <sheetFormatPr defaultColWidth="9.00390625" defaultRowHeight="12.75"/>
  <cols>
    <col min="1" max="1" width="5.50390625" style="43" customWidth="1"/>
    <col min="2" max="2" width="33.125" style="43" customWidth="1"/>
    <col min="3" max="3" width="12.375" style="43" customWidth="1"/>
    <col min="4" max="4" width="11.50390625" style="43" customWidth="1"/>
    <col min="5" max="5" width="11.375" style="43" customWidth="1"/>
    <col min="6" max="6" width="11.00390625" style="43" customWidth="1"/>
    <col min="7" max="7" width="14.375" style="43" customWidth="1"/>
    <col min="8" max="16384" width="9.375" style="43" customWidth="1"/>
  </cols>
  <sheetData>
    <row r="1" spans="1:7" ht="43.5" customHeight="1">
      <c r="A1" s="624" t="s">
        <v>3</v>
      </c>
      <c r="B1" s="624"/>
      <c r="C1" s="624"/>
      <c r="D1" s="624"/>
      <c r="E1" s="624"/>
      <c r="F1" s="624"/>
      <c r="G1" s="624"/>
    </row>
    <row r="3" spans="1:7" s="139" customFormat="1" ht="27" customHeight="1">
      <c r="A3" s="137" t="s">
        <v>186</v>
      </c>
      <c r="B3" s="138"/>
      <c r="C3" s="623" t="s">
        <v>541</v>
      </c>
      <c r="D3" s="623"/>
      <c r="E3" s="623"/>
      <c r="F3" s="623"/>
      <c r="G3" s="623"/>
    </row>
    <row r="4" spans="1:7" s="139" customFormat="1" ht="15.75">
      <c r="A4" s="138"/>
      <c r="B4" s="138"/>
      <c r="C4" s="138"/>
      <c r="D4" s="138"/>
      <c r="E4" s="138"/>
      <c r="F4" s="138"/>
      <c r="G4" s="138"/>
    </row>
    <row r="5" spans="1:7" s="139" customFormat="1" ht="24.75" customHeight="1">
      <c r="A5" s="137" t="s">
        <v>187</v>
      </c>
      <c r="B5" s="138"/>
      <c r="C5" s="623" t="s">
        <v>542</v>
      </c>
      <c r="D5" s="623"/>
      <c r="E5" s="623"/>
      <c r="F5" s="623"/>
      <c r="G5" s="138"/>
    </row>
    <row r="6" spans="1:7" s="140" customFormat="1" ht="12.75">
      <c r="A6" s="180"/>
      <c r="B6" s="180"/>
      <c r="C6" s="180"/>
      <c r="D6" s="180"/>
      <c r="E6" s="180"/>
      <c r="F6" s="180"/>
      <c r="G6" s="180"/>
    </row>
    <row r="7" spans="1:7" s="141" customFormat="1" ht="15" customHeight="1">
      <c r="A7" s="235" t="s">
        <v>569</v>
      </c>
      <c r="B7" s="234"/>
      <c r="C7" s="234"/>
      <c r="D7" s="221"/>
      <c r="E7" s="221"/>
      <c r="F7" s="221"/>
      <c r="G7" s="221"/>
    </row>
    <row r="8" spans="1:7" s="141" customFormat="1" ht="15" customHeight="1" thickBot="1">
      <c r="A8" s="235" t="s">
        <v>543</v>
      </c>
      <c r="B8" s="221"/>
      <c r="C8" s="221"/>
      <c r="D8" s="221"/>
      <c r="E8" s="221"/>
      <c r="F8" s="221"/>
      <c r="G8" s="482" t="e">
        <f>'9.3.3. sz. mell'!C4</f>
        <v>#REF!</v>
      </c>
    </row>
    <row r="9" spans="1:7" s="69" customFormat="1" ht="42" customHeight="1" thickBot="1">
      <c r="A9" s="167" t="s">
        <v>13</v>
      </c>
      <c r="B9" s="168" t="s">
        <v>188</v>
      </c>
      <c r="C9" s="168" t="s">
        <v>189</v>
      </c>
      <c r="D9" s="168" t="s">
        <v>190</v>
      </c>
      <c r="E9" s="168" t="s">
        <v>191</v>
      </c>
      <c r="F9" s="168" t="s">
        <v>192</v>
      </c>
      <c r="G9" s="169" t="s">
        <v>49</v>
      </c>
    </row>
    <row r="10" spans="1:7" ht="24" customHeight="1">
      <c r="A10" s="222" t="s">
        <v>15</v>
      </c>
      <c r="B10" s="173" t="s">
        <v>193</v>
      </c>
      <c r="C10" s="142"/>
      <c r="D10" s="142"/>
      <c r="E10" s="142"/>
      <c r="F10" s="142"/>
      <c r="G10" s="223">
        <f aca="true" t="shared" si="0" ref="G10:G15">SUM(C10:F10)</f>
        <v>0</v>
      </c>
    </row>
    <row r="11" spans="1:7" ht="24" customHeight="1">
      <c r="A11" s="224" t="s">
        <v>16</v>
      </c>
      <c r="B11" s="174" t="s">
        <v>194</v>
      </c>
      <c r="C11" s="143"/>
      <c r="D11" s="143"/>
      <c r="E11" s="143"/>
      <c r="F11" s="143"/>
      <c r="G11" s="225">
        <f t="shared" si="0"/>
        <v>0</v>
      </c>
    </row>
    <row r="12" spans="1:7" ht="24" customHeight="1">
      <c r="A12" s="224" t="s">
        <v>17</v>
      </c>
      <c r="B12" s="174" t="s">
        <v>195</v>
      </c>
      <c r="C12" s="143"/>
      <c r="D12" s="143"/>
      <c r="E12" s="143"/>
      <c r="F12" s="143"/>
      <c r="G12" s="225">
        <f t="shared" si="0"/>
        <v>0</v>
      </c>
    </row>
    <row r="13" spans="1:7" ht="24" customHeight="1">
      <c r="A13" s="224" t="s">
        <v>18</v>
      </c>
      <c r="B13" s="174" t="s">
        <v>196</v>
      </c>
      <c r="C13" s="143"/>
      <c r="D13" s="143"/>
      <c r="E13" s="143"/>
      <c r="F13" s="143"/>
      <c r="G13" s="225">
        <f t="shared" si="0"/>
        <v>0</v>
      </c>
    </row>
    <row r="14" spans="1:7" ht="24" customHeight="1">
      <c r="A14" s="224" t="s">
        <v>19</v>
      </c>
      <c r="B14" s="174" t="s">
        <v>197</v>
      </c>
      <c r="C14" s="143"/>
      <c r="D14" s="143"/>
      <c r="E14" s="143"/>
      <c r="F14" s="143"/>
      <c r="G14" s="225">
        <f t="shared" si="0"/>
        <v>0</v>
      </c>
    </row>
    <row r="15" spans="1:7" ht="24" customHeight="1" thickBot="1">
      <c r="A15" s="226" t="s">
        <v>20</v>
      </c>
      <c r="B15" s="227" t="s">
        <v>198</v>
      </c>
      <c r="C15" s="144"/>
      <c r="D15" s="144"/>
      <c r="E15" s="144"/>
      <c r="F15" s="144"/>
      <c r="G15" s="228">
        <f t="shared" si="0"/>
        <v>0</v>
      </c>
    </row>
    <row r="16" spans="1:7" s="145" customFormat="1" ht="24" customHeight="1" thickBot="1">
      <c r="A16" s="229" t="s">
        <v>21</v>
      </c>
      <c r="B16" s="230" t="s">
        <v>49</v>
      </c>
      <c r="C16" s="231">
        <f>SUM(C10:C15)</f>
        <v>0</v>
      </c>
      <c r="D16" s="231">
        <f>SUM(D10:D15)</f>
        <v>0</v>
      </c>
      <c r="E16" s="231">
        <f>SUM(E10:E15)</f>
        <v>0</v>
      </c>
      <c r="F16" s="231">
        <f>SUM(F10:F15)</f>
        <v>0</v>
      </c>
      <c r="G16" s="516">
        <v>0</v>
      </c>
    </row>
    <row r="17" spans="1:7" s="140" customFormat="1" ht="12.75">
      <c r="A17" s="180"/>
      <c r="B17" s="180"/>
      <c r="C17" s="180"/>
      <c r="D17" s="180"/>
      <c r="E17" s="180"/>
      <c r="F17" s="180"/>
      <c r="G17" s="180"/>
    </row>
    <row r="18" spans="1:7" s="140" customFormat="1" ht="12.75">
      <c r="A18" s="180"/>
      <c r="B18" s="180"/>
      <c r="C18" s="180"/>
      <c r="D18" s="180"/>
      <c r="E18" s="180"/>
      <c r="F18" s="180"/>
      <c r="G18" s="180"/>
    </row>
    <row r="19" spans="1:7" s="140" customFormat="1" ht="12.75">
      <c r="A19" s="180"/>
      <c r="B19" s="180"/>
      <c r="C19" s="180"/>
      <c r="D19" s="180"/>
      <c r="E19" s="180"/>
      <c r="F19" s="180"/>
      <c r="G19" s="180"/>
    </row>
    <row r="20" spans="1:7" s="140" customFormat="1" ht="15.75">
      <c r="A20" s="139" t="str">
        <f>+CONCATENATE("......................, ",LEFT(ÖSSZEFÜGGÉSEK!A5,4),". .......................... hó ..... nap")</f>
        <v>......................, 2017. .......................... hó ..... nap</v>
      </c>
      <c r="B20" s="180"/>
      <c r="C20" s="180"/>
      <c r="D20" s="180"/>
      <c r="E20" s="180"/>
      <c r="F20" s="180"/>
      <c r="G20" s="180"/>
    </row>
    <row r="21" spans="1:7" s="140" customFormat="1" ht="12.75">
      <c r="A21" s="180"/>
      <c r="B21" s="180"/>
      <c r="C21" s="180"/>
      <c r="D21" s="180"/>
      <c r="E21" s="180"/>
      <c r="F21" s="180"/>
      <c r="G21" s="180"/>
    </row>
    <row r="22" spans="1:7" ht="12.75">
      <c r="A22" s="180"/>
      <c r="B22" s="180"/>
      <c r="C22" s="180"/>
      <c r="D22" s="180"/>
      <c r="E22" s="180"/>
      <c r="F22" s="180"/>
      <c r="G22" s="180"/>
    </row>
    <row r="23" spans="1:7" ht="12.75">
      <c r="A23" s="180"/>
      <c r="B23" s="180"/>
      <c r="C23" s="140"/>
      <c r="D23" s="140"/>
      <c r="E23" s="140"/>
      <c r="F23" s="140"/>
      <c r="G23" s="180"/>
    </row>
    <row r="24" spans="1:7" ht="13.5">
      <c r="A24" s="180"/>
      <c r="B24" s="180"/>
      <c r="C24" s="232"/>
      <c r="D24" s="233" t="s">
        <v>199</v>
      </c>
      <c r="E24" s="233"/>
      <c r="F24" s="232"/>
      <c r="G24" s="180"/>
    </row>
    <row r="25" spans="3:6" ht="13.5">
      <c r="C25" s="146"/>
      <c r="D25" s="147"/>
      <c r="E25" s="147"/>
      <c r="F25" s="146"/>
    </row>
    <row r="26" spans="3:6" ht="13.5">
      <c r="C26" s="146"/>
      <c r="D26" s="147"/>
      <c r="E26" s="147"/>
      <c r="F26" s="146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1/2017. (II.28.)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">
      <selection activeCell="G3" sqref="G3"/>
    </sheetView>
  </sheetViews>
  <sheetFormatPr defaultColWidth="9.00390625" defaultRowHeight="12.75"/>
  <cols>
    <col min="1" max="1" width="9.00390625" style="350" customWidth="1"/>
    <col min="2" max="2" width="75.875" style="350" customWidth="1"/>
    <col min="3" max="3" width="15.50390625" style="351" customWidth="1"/>
    <col min="4" max="5" width="15.50390625" style="350" customWidth="1"/>
    <col min="6" max="6" width="9.00390625" style="35" customWidth="1"/>
    <col min="7" max="7" width="9.375" style="35" customWidth="1"/>
    <col min="8" max="8" width="21.125" style="35" customWidth="1"/>
    <col min="9" max="16384" width="9.375" style="35" customWidth="1"/>
  </cols>
  <sheetData>
    <row r="1" spans="1:5" ht="15.75" customHeight="1">
      <c r="A1" s="583" t="s">
        <v>12</v>
      </c>
      <c r="B1" s="583"/>
      <c r="C1" s="583"/>
      <c r="D1" s="583"/>
      <c r="E1" s="583"/>
    </row>
    <row r="2" spans="1:5" ht="15.75" customHeight="1" thickBot="1">
      <c r="A2" s="584" t="s">
        <v>141</v>
      </c>
      <c r="B2" s="584"/>
      <c r="D2" s="123"/>
      <c r="E2" s="279" t="e">
        <f>'10.sz.mell'!G8</f>
        <v>#REF!</v>
      </c>
    </row>
    <row r="3" spans="1:5" ht="37.5" customHeight="1" thickBot="1">
      <c r="A3" s="23" t="s">
        <v>65</v>
      </c>
      <c r="B3" s="24" t="s">
        <v>14</v>
      </c>
      <c r="C3" s="24" t="str">
        <f>+CONCATENATE(LEFT(ÖSSZEFÜGGÉSEK!A5,4)-2,". évi tény")</f>
        <v>2015. évi tény</v>
      </c>
      <c r="D3" s="370" t="str">
        <f>+CONCATENATE(LEFT(ÖSSZEFÜGGÉSEK!A5,4)-1,". évi várható")</f>
        <v>2016. évi várható</v>
      </c>
      <c r="E3" s="136" t="e">
        <f>+#REF!</f>
        <v>#REF!</v>
      </c>
    </row>
    <row r="4" spans="1:5" s="37" customFormat="1" ht="12" customHeight="1" thickBot="1">
      <c r="A4" s="31" t="s">
        <v>467</v>
      </c>
      <c r="B4" s="32" t="s">
        <v>468</v>
      </c>
      <c r="C4" s="32" t="s">
        <v>469</v>
      </c>
      <c r="D4" s="32" t="s">
        <v>471</v>
      </c>
      <c r="E4" s="412" t="s">
        <v>470</v>
      </c>
    </row>
    <row r="5" spans="1:5" s="1" customFormat="1" ht="12" customHeight="1" thickBot="1">
      <c r="A5" s="20" t="s">
        <v>15</v>
      </c>
      <c r="B5" s="21" t="s">
        <v>223</v>
      </c>
      <c r="C5" s="362">
        <f>+C6+C7+C8+C9+C10+C11</f>
        <v>77153000</v>
      </c>
      <c r="D5" s="362">
        <f>+D6+D7+D8+D9+D10+D11</f>
        <v>75519365</v>
      </c>
      <c r="E5" s="236">
        <f>+E6+E7+E8+E9+E10+E11</f>
        <v>92207137</v>
      </c>
    </row>
    <row r="6" spans="1:5" s="1" customFormat="1" ht="12" customHeight="1">
      <c r="A6" s="15" t="s">
        <v>92</v>
      </c>
      <c r="B6" s="380" t="s">
        <v>224</v>
      </c>
      <c r="C6" s="364">
        <v>19403000</v>
      </c>
      <c r="D6" s="364">
        <v>20129106</v>
      </c>
      <c r="E6" s="238">
        <v>30941738</v>
      </c>
    </row>
    <row r="7" spans="1:5" s="1" customFormat="1" ht="12" customHeight="1">
      <c r="A7" s="14" t="s">
        <v>93</v>
      </c>
      <c r="B7" s="381" t="s">
        <v>225</v>
      </c>
      <c r="C7" s="363">
        <v>25929000</v>
      </c>
      <c r="D7" s="363">
        <v>26445800</v>
      </c>
      <c r="E7" s="237">
        <v>28998310</v>
      </c>
    </row>
    <row r="8" spans="1:5" s="1" customFormat="1" ht="12" customHeight="1">
      <c r="A8" s="14" t="s">
        <v>94</v>
      </c>
      <c r="B8" s="381" t="s">
        <v>226</v>
      </c>
      <c r="C8" s="363">
        <v>26979000</v>
      </c>
      <c r="D8" s="363">
        <v>24500716</v>
      </c>
      <c r="E8" s="237">
        <v>29700430</v>
      </c>
    </row>
    <row r="9" spans="1:5" s="1" customFormat="1" ht="12" customHeight="1">
      <c r="A9" s="14" t="s">
        <v>95</v>
      </c>
      <c r="B9" s="381" t="s">
        <v>227</v>
      </c>
      <c r="C9" s="363">
        <v>2656000</v>
      </c>
      <c r="D9" s="363">
        <v>2644990</v>
      </c>
      <c r="E9" s="237">
        <v>2513700</v>
      </c>
    </row>
    <row r="10" spans="1:5" s="1" customFormat="1" ht="12" customHeight="1">
      <c r="A10" s="14" t="s">
        <v>137</v>
      </c>
      <c r="B10" s="265" t="s">
        <v>406</v>
      </c>
      <c r="C10" s="363">
        <v>2055000</v>
      </c>
      <c r="D10" s="363">
        <v>1794129</v>
      </c>
      <c r="E10" s="237">
        <v>52959</v>
      </c>
    </row>
    <row r="11" spans="1:5" s="1" customFormat="1" ht="12" customHeight="1" thickBot="1">
      <c r="A11" s="16" t="s">
        <v>96</v>
      </c>
      <c r="B11" s="266" t="s">
        <v>407</v>
      </c>
      <c r="C11" s="363">
        <v>131000</v>
      </c>
      <c r="D11" s="363">
        <v>4624</v>
      </c>
      <c r="E11" s="237"/>
    </row>
    <row r="12" spans="1:5" s="1" customFormat="1" ht="12" customHeight="1" thickBot="1">
      <c r="A12" s="20" t="s">
        <v>16</v>
      </c>
      <c r="B12" s="264" t="s">
        <v>228</v>
      </c>
      <c r="C12" s="362">
        <f>+C13+C14+C15+C16+C17</f>
        <v>21871000</v>
      </c>
      <c r="D12" s="362">
        <f>+D13+D14+D15+D16+D17</f>
        <v>22722438</v>
      </c>
      <c r="E12" s="236">
        <f>+E13+E14+E15+E16+E17</f>
        <v>16718160</v>
      </c>
    </row>
    <row r="13" spans="1:5" s="1" customFormat="1" ht="12" customHeight="1">
      <c r="A13" s="15" t="s">
        <v>98</v>
      </c>
      <c r="B13" s="380" t="s">
        <v>229</v>
      </c>
      <c r="C13" s="364"/>
      <c r="D13" s="364"/>
      <c r="E13" s="238"/>
    </row>
    <row r="14" spans="1:5" s="1" customFormat="1" ht="12" customHeight="1">
      <c r="A14" s="14" t="s">
        <v>99</v>
      </c>
      <c r="B14" s="381" t="s">
        <v>230</v>
      </c>
      <c r="C14" s="363"/>
      <c r="D14" s="363"/>
      <c r="E14" s="237"/>
    </row>
    <row r="15" spans="1:5" s="1" customFormat="1" ht="12" customHeight="1">
      <c r="A15" s="14" t="s">
        <v>100</v>
      </c>
      <c r="B15" s="381" t="s">
        <v>397</v>
      </c>
      <c r="C15" s="363"/>
      <c r="D15" s="363"/>
      <c r="E15" s="237"/>
    </row>
    <row r="16" spans="1:5" s="1" customFormat="1" ht="12" customHeight="1">
      <c r="A16" s="14" t="s">
        <v>101</v>
      </c>
      <c r="B16" s="381" t="s">
        <v>398</v>
      </c>
      <c r="C16" s="363"/>
      <c r="D16" s="363"/>
      <c r="E16" s="237"/>
    </row>
    <row r="17" spans="1:5" s="1" customFormat="1" ht="12" customHeight="1">
      <c r="A17" s="14" t="s">
        <v>102</v>
      </c>
      <c r="B17" s="381" t="s">
        <v>231</v>
      </c>
      <c r="C17" s="363">
        <v>21871000</v>
      </c>
      <c r="D17" s="363">
        <v>22722438</v>
      </c>
      <c r="E17" s="237">
        <v>16718160</v>
      </c>
    </row>
    <row r="18" spans="1:5" s="1" customFormat="1" ht="12" customHeight="1" thickBot="1">
      <c r="A18" s="16" t="s">
        <v>111</v>
      </c>
      <c r="B18" s="266" t="s">
        <v>232</v>
      </c>
      <c r="C18" s="365"/>
      <c r="D18" s="365"/>
      <c r="E18" s="239"/>
    </row>
    <row r="19" spans="1:5" s="1" customFormat="1" ht="12" customHeight="1" thickBot="1">
      <c r="A19" s="20" t="s">
        <v>17</v>
      </c>
      <c r="B19" s="21" t="s">
        <v>233</v>
      </c>
      <c r="C19" s="362">
        <f>+C20+C21+C22+C23+C24</f>
        <v>107000</v>
      </c>
      <c r="D19" s="362">
        <f>+D20+D21+D22+D23+D24</f>
        <v>6000000</v>
      </c>
      <c r="E19" s="236">
        <f>+E20+E21+E22+E23+E24</f>
        <v>0</v>
      </c>
    </row>
    <row r="20" spans="1:5" s="1" customFormat="1" ht="12" customHeight="1">
      <c r="A20" s="15" t="s">
        <v>81</v>
      </c>
      <c r="B20" s="380" t="s">
        <v>234</v>
      </c>
      <c r="C20" s="364">
        <v>107000</v>
      </c>
      <c r="D20" s="364"/>
      <c r="E20" s="238"/>
    </row>
    <row r="21" spans="1:5" s="1" customFormat="1" ht="12" customHeight="1">
      <c r="A21" s="14" t="s">
        <v>82</v>
      </c>
      <c r="B21" s="381" t="s">
        <v>235</v>
      </c>
      <c r="C21" s="363"/>
      <c r="D21" s="363"/>
      <c r="E21" s="237"/>
    </row>
    <row r="22" spans="1:5" s="1" customFormat="1" ht="12" customHeight="1">
      <c r="A22" s="14" t="s">
        <v>83</v>
      </c>
      <c r="B22" s="381" t="s">
        <v>399</v>
      </c>
      <c r="C22" s="363"/>
      <c r="D22" s="363"/>
      <c r="E22" s="237"/>
    </row>
    <row r="23" spans="1:5" s="1" customFormat="1" ht="12" customHeight="1">
      <c r="A23" s="14" t="s">
        <v>84</v>
      </c>
      <c r="B23" s="381" t="s">
        <v>400</v>
      </c>
      <c r="C23" s="363"/>
      <c r="D23" s="363"/>
      <c r="E23" s="237"/>
    </row>
    <row r="24" spans="1:5" s="1" customFormat="1" ht="12" customHeight="1">
      <c r="A24" s="14" t="s">
        <v>151</v>
      </c>
      <c r="B24" s="381" t="s">
        <v>236</v>
      </c>
      <c r="C24" s="363"/>
      <c r="D24" s="363">
        <v>6000000</v>
      </c>
      <c r="E24" s="237"/>
    </row>
    <row r="25" spans="1:5" s="1" customFormat="1" ht="12" customHeight="1" thickBot="1">
      <c r="A25" s="16" t="s">
        <v>152</v>
      </c>
      <c r="B25" s="382" t="s">
        <v>237</v>
      </c>
      <c r="C25" s="365"/>
      <c r="D25" s="365"/>
      <c r="E25" s="239"/>
    </row>
    <row r="26" spans="1:5" s="1" customFormat="1" ht="12" customHeight="1" thickBot="1">
      <c r="A26" s="20" t="s">
        <v>153</v>
      </c>
      <c r="B26" s="21" t="s">
        <v>238</v>
      </c>
      <c r="C26" s="369">
        <f>SUM(C27:C33)</f>
        <v>176381000</v>
      </c>
      <c r="D26" s="369">
        <f>SUM(D27:D33)</f>
        <v>133181150</v>
      </c>
      <c r="E26" s="411">
        <f>SUM(E27:E33)</f>
        <v>113960000</v>
      </c>
    </row>
    <row r="27" spans="1:5" s="1" customFormat="1" ht="12" customHeight="1">
      <c r="A27" s="15" t="s">
        <v>239</v>
      </c>
      <c r="B27" s="380" t="s">
        <v>553</v>
      </c>
      <c r="C27" s="364">
        <v>74822000</v>
      </c>
      <c r="D27" s="364">
        <v>43362595</v>
      </c>
      <c r="E27" s="270">
        <v>61300000</v>
      </c>
    </row>
    <row r="28" spans="1:5" s="1" customFormat="1" ht="12" customHeight="1">
      <c r="A28" s="14" t="s">
        <v>240</v>
      </c>
      <c r="B28" s="381" t="s">
        <v>527</v>
      </c>
      <c r="C28" s="363"/>
      <c r="D28" s="363"/>
      <c r="E28" s="271"/>
    </row>
    <row r="29" spans="1:5" s="1" customFormat="1" ht="12" customHeight="1">
      <c r="A29" s="14" t="s">
        <v>241</v>
      </c>
      <c r="B29" s="381" t="s">
        <v>528</v>
      </c>
      <c r="C29" s="363">
        <v>92978000</v>
      </c>
      <c r="D29" s="363">
        <v>81124886</v>
      </c>
      <c r="E29" s="271">
        <v>45000000</v>
      </c>
    </row>
    <row r="30" spans="1:5" s="1" customFormat="1" ht="12" customHeight="1">
      <c r="A30" s="14" t="s">
        <v>242</v>
      </c>
      <c r="B30" s="381" t="s">
        <v>529</v>
      </c>
      <c r="C30" s="363">
        <v>503000</v>
      </c>
      <c r="D30" s="363">
        <v>159750</v>
      </c>
      <c r="E30" s="271">
        <v>40000</v>
      </c>
    </row>
    <row r="31" spans="1:5" s="1" customFormat="1" ht="12" customHeight="1">
      <c r="A31" s="14" t="s">
        <v>523</v>
      </c>
      <c r="B31" s="381" t="s">
        <v>243</v>
      </c>
      <c r="C31" s="363">
        <v>7800000</v>
      </c>
      <c r="D31" s="363">
        <v>8349286</v>
      </c>
      <c r="E31" s="271">
        <v>7500000</v>
      </c>
    </row>
    <row r="32" spans="1:5" s="1" customFormat="1" ht="12" customHeight="1">
      <c r="A32" s="14" t="s">
        <v>524</v>
      </c>
      <c r="B32" s="381" t="s">
        <v>244</v>
      </c>
      <c r="C32" s="363"/>
      <c r="D32" s="363"/>
      <c r="E32" s="271"/>
    </row>
    <row r="33" spans="1:5" s="1" customFormat="1" ht="12" customHeight="1" thickBot="1">
      <c r="A33" s="16" t="s">
        <v>525</v>
      </c>
      <c r="B33" s="382" t="s">
        <v>245</v>
      </c>
      <c r="C33" s="365">
        <v>278000</v>
      </c>
      <c r="D33" s="365">
        <v>184633</v>
      </c>
      <c r="E33" s="277">
        <v>120000</v>
      </c>
    </row>
    <row r="34" spans="1:5" s="1" customFormat="1" ht="12" customHeight="1" thickBot="1">
      <c r="A34" s="20" t="s">
        <v>19</v>
      </c>
      <c r="B34" s="21" t="s">
        <v>408</v>
      </c>
      <c r="C34" s="362">
        <f>SUM(C35:C45)</f>
        <v>45765000</v>
      </c>
      <c r="D34" s="362">
        <f>SUM(D35:D45)</f>
        <v>31650874</v>
      </c>
      <c r="E34" s="236">
        <f>SUM(E35:E45)</f>
        <v>26998078</v>
      </c>
    </row>
    <row r="35" spans="1:5" s="1" customFormat="1" ht="12" customHeight="1">
      <c r="A35" s="15" t="s">
        <v>85</v>
      </c>
      <c r="B35" s="380" t="s">
        <v>248</v>
      </c>
      <c r="C35" s="364"/>
      <c r="D35" s="364"/>
      <c r="E35" s="238"/>
    </row>
    <row r="36" spans="1:5" s="1" customFormat="1" ht="12" customHeight="1">
      <c r="A36" s="14" t="s">
        <v>86</v>
      </c>
      <c r="B36" s="381" t="s">
        <v>249</v>
      </c>
      <c r="C36" s="363">
        <v>3725000</v>
      </c>
      <c r="D36" s="363">
        <v>5522630</v>
      </c>
      <c r="E36" s="237">
        <v>1800000</v>
      </c>
    </row>
    <row r="37" spans="1:5" s="1" customFormat="1" ht="12" customHeight="1">
      <c r="A37" s="14" t="s">
        <v>87</v>
      </c>
      <c r="B37" s="381" t="s">
        <v>250</v>
      </c>
      <c r="C37" s="363">
        <v>981000</v>
      </c>
      <c r="D37" s="363">
        <v>777810</v>
      </c>
      <c r="E37" s="237">
        <v>700000</v>
      </c>
    </row>
    <row r="38" spans="1:5" s="1" customFormat="1" ht="12" customHeight="1">
      <c r="A38" s="14" t="s">
        <v>155</v>
      </c>
      <c r="B38" s="381" t="s">
        <v>251</v>
      </c>
      <c r="C38" s="363">
        <v>18230000</v>
      </c>
      <c r="D38" s="363">
        <v>10234855</v>
      </c>
      <c r="E38" s="237"/>
    </row>
    <row r="39" spans="1:5" s="1" customFormat="1" ht="12" customHeight="1">
      <c r="A39" s="14" t="s">
        <v>156</v>
      </c>
      <c r="B39" s="381" t="s">
        <v>252</v>
      </c>
      <c r="C39" s="363">
        <v>9271000</v>
      </c>
      <c r="D39" s="363">
        <v>9257731</v>
      </c>
      <c r="E39" s="237">
        <v>19226048</v>
      </c>
    </row>
    <row r="40" spans="1:5" s="1" customFormat="1" ht="12" customHeight="1">
      <c r="A40" s="14" t="s">
        <v>157</v>
      </c>
      <c r="B40" s="381" t="s">
        <v>253</v>
      </c>
      <c r="C40" s="363">
        <v>8126000</v>
      </c>
      <c r="D40" s="363">
        <v>5572755</v>
      </c>
      <c r="E40" s="237">
        <v>5272030</v>
      </c>
    </row>
    <row r="41" spans="1:5" s="1" customFormat="1" ht="12" customHeight="1">
      <c r="A41" s="14" t="s">
        <v>158</v>
      </c>
      <c r="B41" s="381" t="s">
        <v>254</v>
      </c>
      <c r="C41" s="363">
        <v>563000</v>
      </c>
      <c r="D41" s="363"/>
      <c r="E41" s="237"/>
    </row>
    <row r="42" spans="1:5" s="1" customFormat="1" ht="12" customHeight="1">
      <c r="A42" s="14" t="s">
        <v>159</v>
      </c>
      <c r="B42" s="381" t="s">
        <v>530</v>
      </c>
      <c r="C42" s="363">
        <v>4317000</v>
      </c>
      <c r="D42" s="363">
        <v>70236</v>
      </c>
      <c r="E42" s="237"/>
    </row>
    <row r="43" spans="1:5" s="1" customFormat="1" ht="12" customHeight="1">
      <c r="A43" s="14" t="s">
        <v>246</v>
      </c>
      <c r="B43" s="381" t="s">
        <v>256</v>
      </c>
      <c r="C43" s="366"/>
      <c r="D43" s="366"/>
      <c r="E43" s="240"/>
    </row>
    <row r="44" spans="1:5" s="1" customFormat="1" ht="12" customHeight="1">
      <c r="A44" s="16" t="s">
        <v>247</v>
      </c>
      <c r="B44" s="382" t="s">
        <v>410</v>
      </c>
      <c r="C44" s="367"/>
      <c r="D44" s="367"/>
      <c r="E44" s="241"/>
    </row>
    <row r="45" spans="1:5" s="1" customFormat="1" ht="12" customHeight="1" thickBot="1">
      <c r="A45" s="16" t="s">
        <v>409</v>
      </c>
      <c r="B45" s="266" t="s">
        <v>257</v>
      </c>
      <c r="C45" s="367">
        <v>552000</v>
      </c>
      <c r="D45" s="367">
        <v>214857</v>
      </c>
      <c r="E45" s="241"/>
    </row>
    <row r="46" spans="1:5" s="1" customFormat="1" ht="12" customHeight="1" thickBot="1">
      <c r="A46" s="20" t="s">
        <v>20</v>
      </c>
      <c r="B46" s="21" t="s">
        <v>258</v>
      </c>
      <c r="C46" s="362">
        <f>SUM(C47:C51)</f>
        <v>0</v>
      </c>
      <c r="D46" s="362">
        <f>SUM(D47:D51)</f>
        <v>2150000</v>
      </c>
      <c r="E46" s="236">
        <f>SUM(E47:E51)</f>
        <v>10000000</v>
      </c>
    </row>
    <row r="47" spans="1:5" s="1" customFormat="1" ht="12" customHeight="1">
      <c r="A47" s="15" t="s">
        <v>88</v>
      </c>
      <c r="B47" s="380" t="s">
        <v>262</v>
      </c>
      <c r="C47" s="426"/>
      <c r="D47" s="426"/>
      <c r="E47" s="263"/>
    </row>
    <row r="48" spans="1:5" s="1" customFormat="1" ht="12" customHeight="1">
      <c r="A48" s="14" t="s">
        <v>89</v>
      </c>
      <c r="B48" s="381" t="s">
        <v>263</v>
      </c>
      <c r="C48" s="366"/>
      <c r="D48" s="366">
        <v>2150000</v>
      </c>
      <c r="E48" s="240">
        <v>10000000</v>
      </c>
    </row>
    <row r="49" spans="1:5" s="1" customFormat="1" ht="12" customHeight="1">
      <c r="A49" s="14" t="s">
        <v>259</v>
      </c>
      <c r="B49" s="381" t="s">
        <v>264</v>
      </c>
      <c r="C49" s="366"/>
      <c r="D49" s="366"/>
      <c r="E49" s="240"/>
    </row>
    <row r="50" spans="1:5" s="1" customFormat="1" ht="12" customHeight="1">
      <c r="A50" s="14" t="s">
        <v>260</v>
      </c>
      <c r="B50" s="381" t="s">
        <v>265</v>
      </c>
      <c r="C50" s="366"/>
      <c r="D50" s="366"/>
      <c r="E50" s="240"/>
    </row>
    <row r="51" spans="1:5" s="1" customFormat="1" ht="12" customHeight="1" thickBot="1">
      <c r="A51" s="16" t="s">
        <v>261</v>
      </c>
      <c r="B51" s="266" t="s">
        <v>266</v>
      </c>
      <c r="C51" s="367"/>
      <c r="D51" s="367"/>
      <c r="E51" s="241"/>
    </row>
    <row r="52" spans="1:5" s="1" customFormat="1" ht="12" customHeight="1" thickBot="1">
      <c r="A52" s="20" t="s">
        <v>160</v>
      </c>
      <c r="B52" s="21" t="s">
        <v>267</v>
      </c>
      <c r="C52" s="362">
        <f>SUM(C53:C55)</f>
        <v>18091000</v>
      </c>
      <c r="D52" s="362">
        <f>SUM(D53:D55)</f>
        <v>520000</v>
      </c>
      <c r="E52" s="236">
        <f>SUM(E53:E55)</f>
        <v>0</v>
      </c>
    </row>
    <row r="53" spans="1:5" s="1" customFormat="1" ht="12" customHeight="1">
      <c r="A53" s="15" t="s">
        <v>90</v>
      </c>
      <c r="B53" s="380" t="s">
        <v>268</v>
      </c>
      <c r="C53" s="364"/>
      <c r="D53" s="364"/>
      <c r="E53" s="238"/>
    </row>
    <row r="54" spans="1:5" s="1" customFormat="1" ht="12" customHeight="1">
      <c r="A54" s="14" t="s">
        <v>91</v>
      </c>
      <c r="B54" s="381" t="s">
        <v>401</v>
      </c>
      <c r="C54" s="363">
        <v>17641000</v>
      </c>
      <c r="D54" s="363"/>
      <c r="E54" s="237"/>
    </row>
    <row r="55" spans="1:5" s="1" customFormat="1" ht="12" customHeight="1">
      <c r="A55" s="14" t="s">
        <v>271</v>
      </c>
      <c r="B55" s="381" t="s">
        <v>269</v>
      </c>
      <c r="C55" s="363">
        <v>450000</v>
      </c>
      <c r="D55" s="363">
        <v>520000</v>
      </c>
      <c r="E55" s="237"/>
    </row>
    <row r="56" spans="1:5" s="1" customFormat="1" ht="12" customHeight="1" thickBot="1">
      <c r="A56" s="16" t="s">
        <v>272</v>
      </c>
      <c r="B56" s="266" t="s">
        <v>270</v>
      </c>
      <c r="C56" s="365"/>
      <c r="D56" s="365"/>
      <c r="E56" s="239"/>
    </row>
    <row r="57" spans="1:5" s="1" customFormat="1" ht="12" customHeight="1" thickBot="1">
      <c r="A57" s="20" t="s">
        <v>22</v>
      </c>
      <c r="B57" s="264" t="s">
        <v>273</v>
      </c>
      <c r="C57" s="362">
        <f>SUM(C58:C60)</f>
        <v>543000</v>
      </c>
      <c r="D57" s="362">
        <f>SUM(D58:D60)</f>
        <v>583430</v>
      </c>
      <c r="E57" s="236">
        <f>SUM(E58:E60)</f>
        <v>0</v>
      </c>
    </row>
    <row r="58" spans="1:5" s="1" customFormat="1" ht="12" customHeight="1">
      <c r="A58" s="15" t="s">
        <v>161</v>
      </c>
      <c r="B58" s="380" t="s">
        <v>275</v>
      </c>
      <c r="C58" s="366"/>
      <c r="D58" s="366"/>
      <c r="E58" s="240"/>
    </row>
    <row r="59" spans="1:5" s="1" customFormat="1" ht="12" customHeight="1">
      <c r="A59" s="14" t="s">
        <v>162</v>
      </c>
      <c r="B59" s="381" t="s">
        <v>402</v>
      </c>
      <c r="C59" s="366">
        <v>257000</v>
      </c>
      <c r="D59" s="366">
        <v>583430</v>
      </c>
      <c r="E59" s="240"/>
    </row>
    <row r="60" spans="1:5" s="1" customFormat="1" ht="12" customHeight="1">
      <c r="A60" s="14" t="s">
        <v>205</v>
      </c>
      <c r="B60" s="381" t="s">
        <v>276</v>
      </c>
      <c r="C60" s="366">
        <v>286000</v>
      </c>
      <c r="D60" s="366"/>
      <c r="E60" s="240"/>
    </row>
    <row r="61" spans="1:5" s="1" customFormat="1" ht="12" customHeight="1" thickBot="1">
      <c r="A61" s="16" t="s">
        <v>274</v>
      </c>
      <c r="B61" s="266" t="s">
        <v>277</v>
      </c>
      <c r="C61" s="366"/>
      <c r="D61" s="366"/>
      <c r="E61" s="240"/>
    </row>
    <row r="62" spans="1:5" s="1" customFormat="1" ht="12" customHeight="1" thickBot="1">
      <c r="A62" s="449" t="s">
        <v>450</v>
      </c>
      <c r="B62" s="21" t="s">
        <v>278</v>
      </c>
      <c r="C62" s="369">
        <f>+C5+C12+C19+C26+C34+C46+C52+C57</f>
        <v>339911000</v>
      </c>
      <c r="D62" s="369">
        <f>+D5+D12+D19+D26+D34+D46+D52+D57</f>
        <v>272327257</v>
      </c>
      <c r="E62" s="411">
        <f>+E5+E12+E19+E26+E34+E46+E52+E57</f>
        <v>259883375</v>
      </c>
    </row>
    <row r="63" spans="1:5" s="1" customFormat="1" ht="12" customHeight="1" thickBot="1">
      <c r="A63" s="427" t="s">
        <v>279</v>
      </c>
      <c r="B63" s="264" t="s">
        <v>514</v>
      </c>
      <c r="C63" s="362">
        <f>SUM(C64:C66)</f>
        <v>0</v>
      </c>
      <c r="D63" s="362">
        <f>SUM(D64:D66)</f>
        <v>0</v>
      </c>
      <c r="E63" s="236">
        <f>SUM(E64:E66)</f>
        <v>0</v>
      </c>
    </row>
    <row r="64" spans="1:5" s="1" customFormat="1" ht="12" customHeight="1">
      <c r="A64" s="15" t="s">
        <v>311</v>
      </c>
      <c r="B64" s="380" t="s">
        <v>281</v>
      </c>
      <c r="C64" s="366"/>
      <c r="D64" s="366"/>
      <c r="E64" s="240"/>
    </row>
    <row r="65" spans="1:5" s="1" customFormat="1" ht="12" customHeight="1">
      <c r="A65" s="14" t="s">
        <v>320</v>
      </c>
      <c r="B65" s="381" t="s">
        <v>282</v>
      </c>
      <c r="C65" s="366"/>
      <c r="D65" s="366"/>
      <c r="E65" s="240"/>
    </row>
    <row r="66" spans="1:5" s="1" customFormat="1" ht="12" customHeight="1" thickBot="1">
      <c r="A66" s="16" t="s">
        <v>321</v>
      </c>
      <c r="B66" s="443" t="s">
        <v>435</v>
      </c>
      <c r="C66" s="366"/>
      <c r="D66" s="366"/>
      <c r="E66" s="240"/>
    </row>
    <row r="67" spans="1:5" s="1" customFormat="1" ht="12" customHeight="1" thickBot="1">
      <c r="A67" s="427" t="s">
        <v>284</v>
      </c>
      <c r="B67" s="264" t="s">
        <v>285</v>
      </c>
      <c r="C67" s="362">
        <f>SUM(C68:C71)</f>
        <v>88683000</v>
      </c>
      <c r="D67" s="362">
        <f>SUM(D68:D71)</f>
        <v>115945929</v>
      </c>
      <c r="E67" s="236">
        <f>SUM(E68:E71)</f>
        <v>46694266</v>
      </c>
    </row>
    <row r="68" spans="1:5" s="1" customFormat="1" ht="12" customHeight="1">
      <c r="A68" s="15" t="s">
        <v>138</v>
      </c>
      <c r="B68" s="380" t="s">
        <v>286</v>
      </c>
      <c r="C68" s="366">
        <v>88683000</v>
      </c>
      <c r="D68" s="366">
        <v>115945929</v>
      </c>
      <c r="E68" s="240">
        <v>46694266</v>
      </c>
    </row>
    <row r="69" spans="1:7" s="1" customFormat="1" ht="17.25" customHeight="1">
      <c r="A69" s="14" t="s">
        <v>139</v>
      </c>
      <c r="B69" s="381" t="s">
        <v>287</v>
      </c>
      <c r="C69" s="366"/>
      <c r="D69" s="366"/>
      <c r="E69" s="240"/>
      <c r="G69" s="38"/>
    </row>
    <row r="70" spans="1:5" s="1" customFormat="1" ht="12" customHeight="1">
      <c r="A70" s="14" t="s">
        <v>312</v>
      </c>
      <c r="B70" s="381" t="s">
        <v>288</v>
      </c>
      <c r="C70" s="366"/>
      <c r="D70" s="366"/>
      <c r="E70" s="240"/>
    </row>
    <row r="71" spans="1:5" s="1" customFormat="1" ht="12" customHeight="1" thickBot="1">
      <c r="A71" s="16" t="s">
        <v>313</v>
      </c>
      <c r="B71" s="266" t="s">
        <v>289</v>
      </c>
      <c r="C71" s="366"/>
      <c r="D71" s="366"/>
      <c r="E71" s="240"/>
    </row>
    <row r="72" spans="1:5" s="1" customFormat="1" ht="12" customHeight="1" thickBot="1">
      <c r="A72" s="427" t="s">
        <v>290</v>
      </c>
      <c r="B72" s="264" t="s">
        <v>291</v>
      </c>
      <c r="C72" s="362">
        <f>SUM(C73:C74)</f>
        <v>12773000</v>
      </c>
      <c r="D72" s="362">
        <f>SUM(D73:D74)</f>
        <v>9928171</v>
      </c>
      <c r="E72" s="236">
        <f>SUM(E73:E74)</f>
        <v>6981293</v>
      </c>
    </row>
    <row r="73" spans="1:5" s="1" customFormat="1" ht="12" customHeight="1">
      <c r="A73" s="15" t="s">
        <v>314</v>
      </c>
      <c r="B73" s="380" t="s">
        <v>292</v>
      </c>
      <c r="C73" s="366">
        <v>12773000</v>
      </c>
      <c r="D73" s="366">
        <v>9928171</v>
      </c>
      <c r="E73" s="240">
        <v>6981293</v>
      </c>
    </row>
    <row r="74" spans="1:5" s="1" customFormat="1" ht="12" customHeight="1" thickBot="1">
      <c r="A74" s="16" t="s">
        <v>315</v>
      </c>
      <c r="B74" s="266" t="s">
        <v>293</v>
      </c>
      <c r="C74" s="366"/>
      <c r="D74" s="366"/>
      <c r="E74" s="240"/>
    </row>
    <row r="75" spans="1:5" s="1" customFormat="1" ht="12" customHeight="1" thickBot="1">
      <c r="A75" s="427" t="s">
        <v>294</v>
      </c>
      <c r="B75" s="264" t="s">
        <v>295</v>
      </c>
      <c r="C75" s="362">
        <f>SUM(C76:C78)</f>
        <v>2712000</v>
      </c>
      <c r="D75" s="362">
        <f>SUM(D76:D78)</f>
        <v>3277299</v>
      </c>
      <c r="E75" s="236">
        <f>SUM(E76:E78)</f>
        <v>0</v>
      </c>
    </row>
    <row r="76" spans="1:5" s="1" customFormat="1" ht="12" customHeight="1">
      <c r="A76" s="15" t="s">
        <v>316</v>
      </c>
      <c r="B76" s="380" t="s">
        <v>296</v>
      </c>
      <c r="C76" s="366">
        <v>2712000</v>
      </c>
      <c r="D76" s="366">
        <v>3277299</v>
      </c>
      <c r="E76" s="240"/>
    </row>
    <row r="77" spans="1:5" s="1" customFormat="1" ht="12" customHeight="1">
      <c r="A77" s="14" t="s">
        <v>317</v>
      </c>
      <c r="B77" s="381" t="s">
        <v>297</v>
      </c>
      <c r="C77" s="366"/>
      <c r="D77" s="366"/>
      <c r="E77" s="240"/>
    </row>
    <row r="78" spans="1:5" s="1" customFormat="1" ht="12" customHeight="1" thickBot="1">
      <c r="A78" s="16" t="s">
        <v>318</v>
      </c>
      <c r="B78" s="266" t="s">
        <v>298</v>
      </c>
      <c r="C78" s="366"/>
      <c r="D78" s="366"/>
      <c r="E78" s="240"/>
    </row>
    <row r="79" spans="1:5" s="1" customFormat="1" ht="12" customHeight="1" thickBot="1">
      <c r="A79" s="427" t="s">
        <v>299</v>
      </c>
      <c r="B79" s="264" t="s">
        <v>319</v>
      </c>
      <c r="C79" s="362">
        <f>SUM(C80:C83)</f>
        <v>0</v>
      </c>
      <c r="D79" s="362">
        <f>SUM(D80:D83)</f>
        <v>0</v>
      </c>
      <c r="E79" s="236">
        <f>SUM(E80:E83)</f>
        <v>0</v>
      </c>
    </row>
    <row r="80" spans="1:5" s="1" customFormat="1" ht="12" customHeight="1">
      <c r="A80" s="384" t="s">
        <v>300</v>
      </c>
      <c r="B80" s="380" t="s">
        <v>301</v>
      </c>
      <c r="C80" s="366"/>
      <c r="D80" s="366"/>
      <c r="E80" s="240"/>
    </row>
    <row r="81" spans="1:5" s="1" customFormat="1" ht="12" customHeight="1">
      <c r="A81" s="385" t="s">
        <v>302</v>
      </c>
      <c r="B81" s="381" t="s">
        <v>303</v>
      </c>
      <c r="C81" s="366"/>
      <c r="D81" s="366"/>
      <c r="E81" s="240"/>
    </row>
    <row r="82" spans="1:5" s="1" customFormat="1" ht="12" customHeight="1">
      <c r="A82" s="385" t="s">
        <v>304</v>
      </c>
      <c r="B82" s="381" t="s">
        <v>305</v>
      </c>
      <c r="C82" s="366"/>
      <c r="D82" s="366"/>
      <c r="E82" s="240"/>
    </row>
    <row r="83" spans="1:5" s="1" customFormat="1" ht="12" customHeight="1" thickBot="1">
      <c r="A83" s="386" t="s">
        <v>306</v>
      </c>
      <c r="B83" s="266" t="s">
        <v>307</v>
      </c>
      <c r="C83" s="366"/>
      <c r="D83" s="366"/>
      <c r="E83" s="240"/>
    </row>
    <row r="84" spans="1:5" s="1" customFormat="1" ht="12" customHeight="1" thickBot="1">
      <c r="A84" s="427" t="s">
        <v>308</v>
      </c>
      <c r="B84" s="264" t="s">
        <v>449</v>
      </c>
      <c r="C84" s="429"/>
      <c r="D84" s="429"/>
      <c r="E84" s="430"/>
    </row>
    <row r="85" spans="1:5" s="1" customFormat="1" ht="12" customHeight="1" thickBot="1">
      <c r="A85" s="427" t="s">
        <v>310</v>
      </c>
      <c r="B85" s="264" t="s">
        <v>309</v>
      </c>
      <c r="C85" s="429"/>
      <c r="D85" s="429"/>
      <c r="E85" s="430"/>
    </row>
    <row r="86" spans="1:5" s="1" customFormat="1" ht="12" customHeight="1" thickBot="1">
      <c r="A86" s="427" t="s">
        <v>322</v>
      </c>
      <c r="B86" s="387" t="s">
        <v>452</v>
      </c>
      <c r="C86" s="369">
        <f>+C63+C67+C72+C75+C79+C85+C84</f>
        <v>104168000</v>
      </c>
      <c r="D86" s="369">
        <f>+D63+D67+D72+D75+D79+D85+D84</f>
        <v>129151399</v>
      </c>
      <c r="E86" s="411">
        <f>+E63+E67+E72+E75+E79+E85+E84</f>
        <v>53675559</v>
      </c>
    </row>
    <row r="87" spans="1:5" s="1" customFormat="1" ht="12" customHeight="1" thickBot="1">
      <c r="A87" s="428" t="s">
        <v>451</v>
      </c>
      <c r="B87" s="388" t="s">
        <v>453</v>
      </c>
      <c r="C87" s="369">
        <f>+C62+C86</f>
        <v>444079000</v>
      </c>
      <c r="D87" s="369">
        <f>+D62+D86</f>
        <v>401478656</v>
      </c>
      <c r="E87" s="411">
        <f>+E62+E86</f>
        <v>313558934</v>
      </c>
    </row>
    <row r="88" spans="1:5" s="1" customFormat="1" ht="12" customHeight="1">
      <c r="A88" s="338"/>
      <c r="B88" s="339"/>
      <c r="C88" s="340"/>
      <c r="D88" s="341"/>
      <c r="E88" s="342"/>
    </row>
    <row r="89" spans="1:5" s="1" customFormat="1" ht="12" customHeight="1">
      <c r="A89" s="583" t="s">
        <v>44</v>
      </c>
      <c r="B89" s="583"/>
      <c r="C89" s="583"/>
      <c r="D89" s="583"/>
      <c r="E89" s="583"/>
    </row>
    <row r="90" spans="1:5" s="1" customFormat="1" ht="12" customHeight="1" thickBot="1">
      <c r="A90" s="592" t="s">
        <v>142</v>
      </c>
      <c r="B90" s="592"/>
      <c r="C90" s="351"/>
      <c r="D90" s="123"/>
      <c r="E90" s="279" t="e">
        <f>E2</f>
        <v>#REF!</v>
      </c>
    </row>
    <row r="91" spans="1:6" s="1" customFormat="1" ht="24" customHeight="1" thickBot="1">
      <c r="A91" s="23" t="s">
        <v>13</v>
      </c>
      <c r="B91" s="24" t="s">
        <v>45</v>
      </c>
      <c r="C91" s="24" t="str">
        <f>+C3</f>
        <v>2015. évi tény</v>
      </c>
      <c r="D91" s="24" t="str">
        <f>+D3</f>
        <v>2016. évi várható</v>
      </c>
      <c r="E91" s="136" t="e">
        <f>+E3</f>
        <v>#REF!</v>
      </c>
      <c r="F91" s="131"/>
    </row>
    <row r="92" spans="1:6" s="1" customFormat="1" ht="12" customHeight="1" thickBot="1">
      <c r="A92" s="31" t="s">
        <v>467</v>
      </c>
      <c r="B92" s="32" t="s">
        <v>468</v>
      </c>
      <c r="C92" s="32" t="s">
        <v>469</v>
      </c>
      <c r="D92" s="32" t="s">
        <v>471</v>
      </c>
      <c r="E92" s="412" t="s">
        <v>470</v>
      </c>
      <c r="F92" s="131"/>
    </row>
    <row r="93" spans="1:6" s="1" customFormat="1" ht="15" customHeight="1" thickBot="1">
      <c r="A93" s="22" t="s">
        <v>15</v>
      </c>
      <c r="B93" s="28" t="s">
        <v>411</v>
      </c>
      <c r="C93" s="361">
        <f>C94+C95+C96+C97+C98+C111</f>
        <v>260752000</v>
      </c>
      <c r="D93" s="361">
        <f>D94+D95+D96+D97+D98+D111</f>
        <v>277010051</v>
      </c>
      <c r="E93" s="453">
        <f>E94+E95+E96+E97+E98+E111</f>
        <v>305305585</v>
      </c>
      <c r="F93" s="131"/>
    </row>
    <row r="94" spans="1:5" s="1" customFormat="1" ht="12.75" customHeight="1">
      <c r="A94" s="17" t="s">
        <v>92</v>
      </c>
      <c r="B94" s="10" t="s">
        <v>46</v>
      </c>
      <c r="C94" s="460">
        <v>96099000</v>
      </c>
      <c r="D94" s="460">
        <v>105299578</v>
      </c>
      <c r="E94" s="454">
        <v>113513122</v>
      </c>
    </row>
    <row r="95" spans="1:5" ht="16.5" customHeight="1">
      <c r="A95" s="14" t="s">
        <v>93</v>
      </c>
      <c r="B95" s="8" t="s">
        <v>163</v>
      </c>
      <c r="C95" s="363">
        <v>22845000</v>
      </c>
      <c r="D95" s="363">
        <v>26988909</v>
      </c>
      <c r="E95" s="237">
        <v>23477193</v>
      </c>
    </row>
    <row r="96" spans="1:5" ht="15.75">
      <c r="A96" s="14" t="s">
        <v>94</v>
      </c>
      <c r="B96" s="8" t="s">
        <v>129</v>
      </c>
      <c r="C96" s="365">
        <v>95762000</v>
      </c>
      <c r="D96" s="365">
        <v>99526084</v>
      </c>
      <c r="E96" s="239">
        <v>121575270</v>
      </c>
    </row>
    <row r="97" spans="1:5" s="37" customFormat="1" ht="12" customHeight="1">
      <c r="A97" s="14" t="s">
        <v>95</v>
      </c>
      <c r="B97" s="11" t="s">
        <v>164</v>
      </c>
      <c r="C97" s="365">
        <v>12337000</v>
      </c>
      <c r="D97" s="365">
        <v>10253003</v>
      </c>
      <c r="E97" s="239">
        <v>10680000</v>
      </c>
    </row>
    <row r="98" spans="1:5" ht="12" customHeight="1">
      <c r="A98" s="14" t="s">
        <v>106</v>
      </c>
      <c r="B98" s="19" t="s">
        <v>165</v>
      </c>
      <c r="C98" s="365">
        <v>33709000</v>
      </c>
      <c r="D98" s="365">
        <v>34942477</v>
      </c>
      <c r="E98" s="239">
        <v>33560000</v>
      </c>
    </row>
    <row r="99" spans="1:5" ht="12" customHeight="1">
      <c r="A99" s="14" t="s">
        <v>96</v>
      </c>
      <c r="B99" s="8" t="s">
        <v>416</v>
      </c>
      <c r="C99" s="365">
        <v>86000</v>
      </c>
      <c r="D99" s="365"/>
      <c r="E99" s="239"/>
    </row>
    <row r="100" spans="1:5" ht="12" customHeight="1">
      <c r="A100" s="14" t="s">
        <v>97</v>
      </c>
      <c r="B100" s="127" t="s">
        <v>415</v>
      </c>
      <c r="C100" s="365"/>
      <c r="D100" s="365"/>
      <c r="E100" s="239"/>
    </row>
    <row r="101" spans="1:5" ht="12" customHeight="1">
      <c r="A101" s="14" t="s">
        <v>107</v>
      </c>
      <c r="B101" s="127" t="s">
        <v>414</v>
      </c>
      <c r="C101" s="365"/>
      <c r="D101" s="365"/>
      <c r="E101" s="239"/>
    </row>
    <row r="102" spans="1:5" ht="12" customHeight="1">
      <c r="A102" s="14" t="s">
        <v>108</v>
      </c>
      <c r="B102" s="125" t="s">
        <v>325</v>
      </c>
      <c r="C102" s="365"/>
      <c r="D102" s="365"/>
      <c r="E102" s="239"/>
    </row>
    <row r="103" spans="1:5" ht="12" customHeight="1">
      <c r="A103" s="14" t="s">
        <v>109</v>
      </c>
      <c r="B103" s="126" t="s">
        <v>326</v>
      </c>
      <c r="C103" s="365"/>
      <c r="D103" s="365"/>
      <c r="E103" s="239"/>
    </row>
    <row r="104" spans="1:5" ht="12" customHeight="1">
      <c r="A104" s="14" t="s">
        <v>110</v>
      </c>
      <c r="B104" s="126" t="s">
        <v>327</v>
      </c>
      <c r="C104" s="365"/>
      <c r="D104" s="365"/>
      <c r="E104" s="239"/>
    </row>
    <row r="105" spans="1:5" ht="12" customHeight="1">
      <c r="A105" s="14" t="s">
        <v>112</v>
      </c>
      <c r="B105" s="125" t="s">
        <v>328</v>
      </c>
      <c r="C105" s="365">
        <v>1789000</v>
      </c>
      <c r="D105" s="365">
        <v>1784240</v>
      </c>
      <c r="E105" s="239">
        <v>2080000</v>
      </c>
    </row>
    <row r="106" spans="1:5" ht="12" customHeight="1">
      <c r="A106" s="14" t="s">
        <v>166</v>
      </c>
      <c r="B106" s="125" t="s">
        <v>329</v>
      </c>
      <c r="C106" s="365"/>
      <c r="D106" s="365"/>
      <c r="E106" s="239"/>
    </row>
    <row r="107" spans="1:5" ht="12" customHeight="1">
      <c r="A107" s="14" t="s">
        <v>323</v>
      </c>
      <c r="B107" s="126" t="s">
        <v>330</v>
      </c>
      <c r="C107" s="365"/>
      <c r="D107" s="365"/>
      <c r="E107" s="239"/>
    </row>
    <row r="108" spans="1:5" ht="12" customHeight="1">
      <c r="A108" s="13" t="s">
        <v>324</v>
      </c>
      <c r="B108" s="127" t="s">
        <v>331</v>
      </c>
      <c r="C108" s="365"/>
      <c r="D108" s="365"/>
      <c r="E108" s="239"/>
    </row>
    <row r="109" spans="1:5" ht="12" customHeight="1">
      <c r="A109" s="14" t="s">
        <v>412</v>
      </c>
      <c r="B109" s="127" t="s">
        <v>332</v>
      </c>
      <c r="C109" s="365"/>
      <c r="D109" s="365"/>
      <c r="E109" s="239"/>
    </row>
    <row r="110" spans="1:5" ht="12" customHeight="1">
      <c r="A110" s="16" t="s">
        <v>413</v>
      </c>
      <c r="B110" s="127" t="s">
        <v>333</v>
      </c>
      <c r="C110" s="365">
        <v>31834000</v>
      </c>
      <c r="D110" s="365">
        <v>32749405</v>
      </c>
      <c r="E110" s="239">
        <v>31480000</v>
      </c>
    </row>
    <row r="111" spans="1:5" ht="12" customHeight="1">
      <c r="A111" s="14" t="s">
        <v>417</v>
      </c>
      <c r="B111" s="11" t="s">
        <v>47</v>
      </c>
      <c r="C111" s="363"/>
      <c r="D111" s="363"/>
      <c r="E111" s="237">
        <v>2500000</v>
      </c>
    </row>
    <row r="112" spans="1:5" ht="12" customHeight="1">
      <c r="A112" s="14" t="s">
        <v>418</v>
      </c>
      <c r="B112" s="8" t="s">
        <v>420</v>
      </c>
      <c r="C112" s="363"/>
      <c r="D112" s="363"/>
      <c r="E112" s="237">
        <v>2500000</v>
      </c>
    </row>
    <row r="113" spans="1:5" ht="12" customHeight="1" thickBot="1">
      <c r="A113" s="18" t="s">
        <v>419</v>
      </c>
      <c r="B113" s="447" t="s">
        <v>421</v>
      </c>
      <c r="C113" s="461"/>
      <c r="D113" s="461"/>
      <c r="E113" s="455"/>
    </row>
    <row r="114" spans="1:5" ht="12" customHeight="1" thickBot="1">
      <c r="A114" s="444" t="s">
        <v>16</v>
      </c>
      <c r="B114" s="445" t="s">
        <v>334</v>
      </c>
      <c r="C114" s="462">
        <f>+C115+C117+C119</f>
        <v>16231000</v>
      </c>
      <c r="D114" s="462">
        <f>+D115+D117+D119</f>
        <v>27139327</v>
      </c>
      <c r="E114" s="456">
        <f>+E115+E117+E119</f>
        <v>8253349</v>
      </c>
    </row>
    <row r="115" spans="1:5" ht="12" customHeight="1">
      <c r="A115" s="15" t="s">
        <v>98</v>
      </c>
      <c r="B115" s="8" t="s">
        <v>204</v>
      </c>
      <c r="C115" s="364">
        <v>12027000</v>
      </c>
      <c r="D115" s="364">
        <v>11512098</v>
      </c>
      <c r="E115" s="238">
        <v>6983349</v>
      </c>
    </row>
    <row r="116" spans="1:5" ht="15.75">
      <c r="A116" s="15" t="s">
        <v>99</v>
      </c>
      <c r="B116" s="12" t="s">
        <v>338</v>
      </c>
      <c r="C116" s="364"/>
      <c r="D116" s="364"/>
      <c r="E116" s="238"/>
    </row>
    <row r="117" spans="1:5" ht="12" customHeight="1">
      <c r="A117" s="15" t="s">
        <v>100</v>
      </c>
      <c r="B117" s="12" t="s">
        <v>167</v>
      </c>
      <c r="C117" s="363">
        <v>3404000</v>
      </c>
      <c r="D117" s="363">
        <v>6727229</v>
      </c>
      <c r="E117" s="237">
        <v>1270000</v>
      </c>
    </row>
    <row r="118" spans="1:5" ht="12" customHeight="1">
      <c r="A118" s="15" t="s">
        <v>101</v>
      </c>
      <c r="B118" s="12" t="s">
        <v>339</v>
      </c>
      <c r="C118" s="363"/>
      <c r="D118" s="363"/>
      <c r="E118" s="237"/>
    </row>
    <row r="119" spans="1:5" ht="12" customHeight="1">
      <c r="A119" s="15" t="s">
        <v>102</v>
      </c>
      <c r="B119" s="266" t="s">
        <v>206</v>
      </c>
      <c r="C119" s="363">
        <v>800000</v>
      </c>
      <c r="D119" s="363">
        <v>8900000</v>
      </c>
      <c r="E119" s="237"/>
    </row>
    <row r="120" spans="1:5" ht="12" customHeight="1">
      <c r="A120" s="15" t="s">
        <v>111</v>
      </c>
      <c r="B120" s="265" t="s">
        <v>403</v>
      </c>
      <c r="C120" s="363"/>
      <c r="D120" s="363"/>
      <c r="E120" s="237"/>
    </row>
    <row r="121" spans="1:5" ht="12" customHeight="1">
      <c r="A121" s="15" t="s">
        <v>113</v>
      </c>
      <c r="B121" s="376" t="s">
        <v>344</v>
      </c>
      <c r="C121" s="363"/>
      <c r="D121" s="363"/>
      <c r="E121" s="237"/>
    </row>
    <row r="122" spans="1:5" ht="12" customHeight="1">
      <c r="A122" s="15" t="s">
        <v>168</v>
      </c>
      <c r="B122" s="126" t="s">
        <v>327</v>
      </c>
      <c r="C122" s="363"/>
      <c r="D122" s="363">
        <v>1600000</v>
      </c>
      <c r="E122" s="237"/>
    </row>
    <row r="123" spans="1:5" ht="12" customHeight="1">
      <c r="A123" s="15" t="s">
        <v>169</v>
      </c>
      <c r="B123" s="126" t="s">
        <v>343</v>
      </c>
      <c r="C123" s="363"/>
      <c r="D123" s="363"/>
      <c r="E123" s="237"/>
    </row>
    <row r="124" spans="1:5" ht="12" customHeight="1">
      <c r="A124" s="15" t="s">
        <v>170</v>
      </c>
      <c r="B124" s="126" t="s">
        <v>342</v>
      </c>
      <c r="C124" s="363"/>
      <c r="D124" s="363"/>
      <c r="E124" s="237"/>
    </row>
    <row r="125" spans="1:5" ht="12" customHeight="1">
      <c r="A125" s="15" t="s">
        <v>335</v>
      </c>
      <c r="B125" s="126" t="s">
        <v>330</v>
      </c>
      <c r="C125" s="363">
        <v>800000</v>
      </c>
      <c r="D125" s="363">
        <v>7300000</v>
      </c>
      <c r="E125" s="237"/>
    </row>
    <row r="126" spans="1:5" ht="12" customHeight="1">
      <c r="A126" s="15" t="s">
        <v>336</v>
      </c>
      <c r="B126" s="126" t="s">
        <v>341</v>
      </c>
      <c r="C126" s="363"/>
      <c r="D126" s="363"/>
      <c r="E126" s="237"/>
    </row>
    <row r="127" spans="1:5" ht="12" customHeight="1" thickBot="1">
      <c r="A127" s="13" t="s">
        <v>337</v>
      </c>
      <c r="B127" s="126" t="s">
        <v>340</v>
      </c>
      <c r="C127" s="365"/>
      <c r="D127" s="365"/>
      <c r="E127" s="239"/>
    </row>
    <row r="128" spans="1:5" ht="12" customHeight="1" thickBot="1">
      <c r="A128" s="20" t="s">
        <v>17</v>
      </c>
      <c r="B128" s="110" t="s">
        <v>422</v>
      </c>
      <c r="C128" s="362">
        <f>+C93+C114</f>
        <v>276983000</v>
      </c>
      <c r="D128" s="362">
        <f>+D93+D114</f>
        <v>304149378</v>
      </c>
      <c r="E128" s="236">
        <f>+E93+E114</f>
        <v>313558934</v>
      </c>
    </row>
    <row r="129" spans="1:5" ht="12" customHeight="1" thickBot="1">
      <c r="A129" s="20" t="s">
        <v>18</v>
      </c>
      <c r="B129" s="110" t="s">
        <v>423</v>
      </c>
      <c r="C129" s="362">
        <f>+C130+C131+C132</f>
        <v>0</v>
      </c>
      <c r="D129" s="362">
        <f>+D130+D131+D132</f>
        <v>0</v>
      </c>
      <c r="E129" s="236">
        <f>+E130+E131+E132</f>
        <v>0</v>
      </c>
    </row>
    <row r="130" spans="1:5" ht="12" customHeight="1">
      <c r="A130" s="15" t="s">
        <v>239</v>
      </c>
      <c r="B130" s="12" t="s">
        <v>430</v>
      </c>
      <c r="C130" s="363"/>
      <c r="D130" s="363"/>
      <c r="E130" s="237"/>
    </row>
    <row r="131" spans="1:5" ht="12" customHeight="1">
      <c r="A131" s="15" t="s">
        <v>240</v>
      </c>
      <c r="B131" s="12" t="s">
        <v>431</v>
      </c>
      <c r="C131" s="363"/>
      <c r="D131" s="363"/>
      <c r="E131" s="237"/>
    </row>
    <row r="132" spans="1:5" ht="12" customHeight="1" thickBot="1">
      <c r="A132" s="13" t="s">
        <v>241</v>
      </c>
      <c r="B132" s="12" t="s">
        <v>432</v>
      </c>
      <c r="C132" s="363"/>
      <c r="D132" s="363"/>
      <c r="E132" s="237"/>
    </row>
    <row r="133" spans="1:5" ht="12" customHeight="1" thickBot="1">
      <c r="A133" s="20" t="s">
        <v>19</v>
      </c>
      <c r="B133" s="110" t="s">
        <v>424</v>
      </c>
      <c r="C133" s="362">
        <f>SUM(C134:C139)</f>
        <v>155000000</v>
      </c>
      <c r="D133" s="362">
        <f>SUM(D134:D139)</f>
        <v>85015109</v>
      </c>
      <c r="E133" s="236">
        <f>SUM(E134:E139)</f>
        <v>0</v>
      </c>
    </row>
    <row r="134" spans="1:5" ht="12" customHeight="1">
      <c r="A134" s="15" t="s">
        <v>85</v>
      </c>
      <c r="B134" s="9" t="s">
        <v>433</v>
      </c>
      <c r="C134" s="363">
        <v>155000000</v>
      </c>
      <c r="D134" s="363">
        <v>85015109</v>
      </c>
      <c r="E134" s="237"/>
    </row>
    <row r="135" spans="1:5" ht="12" customHeight="1">
      <c r="A135" s="15" t="s">
        <v>86</v>
      </c>
      <c r="B135" s="9" t="s">
        <v>425</v>
      </c>
      <c r="C135" s="363"/>
      <c r="D135" s="363"/>
      <c r="E135" s="237"/>
    </row>
    <row r="136" spans="1:5" ht="12" customHeight="1">
      <c r="A136" s="15" t="s">
        <v>87</v>
      </c>
      <c r="B136" s="9" t="s">
        <v>426</v>
      </c>
      <c r="C136" s="363"/>
      <c r="D136" s="363"/>
      <c r="E136" s="237"/>
    </row>
    <row r="137" spans="1:5" ht="12" customHeight="1">
      <c r="A137" s="15" t="s">
        <v>155</v>
      </c>
      <c r="B137" s="9" t="s">
        <v>427</v>
      </c>
      <c r="C137" s="363"/>
      <c r="D137" s="363"/>
      <c r="E137" s="237"/>
    </row>
    <row r="138" spans="1:5" ht="12" customHeight="1">
      <c r="A138" s="15" t="s">
        <v>156</v>
      </c>
      <c r="B138" s="9" t="s">
        <v>428</v>
      </c>
      <c r="C138" s="363"/>
      <c r="D138" s="363"/>
      <c r="E138" s="237"/>
    </row>
    <row r="139" spans="1:5" ht="12" customHeight="1" thickBot="1">
      <c r="A139" s="13" t="s">
        <v>157</v>
      </c>
      <c r="B139" s="9" t="s">
        <v>429</v>
      </c>
      <c r="C139" s="363"/>
      <c r="D139" s="363"/>
      <c r="E139" s="237"/>
    </row>
    <row r="140" spans="1:5" ht="12" customHeight="1" thickBot="1">
      <c r="A140" s="20" t="s">
        <v>20</v>
      </c>
      <c r="B140" s="110" t="s">
        <v>437</v>
      </c>
      <c r="C140" s="369">
        <f>+C141+C142+C143+C144</f>
        <v>2173000</v>
      </c>
      <c r="D140" s="369">
        <f>+D141+D142+D143+D144</f>
        <v>2711561</v>
      </c>
      <c r="E140" s="411">
        <f>+E141+E142+E143+E144</f>
        <v>0</v>
      </c>
    </row>
    <row r="141" spans="1:5" ht="12" customHeight="1">
      <c r="A141" s="15" t="s">
        <v>88</v>
      </c>
      <c r="B141" s="9" t="s">
        <v>345</v>
      </c>
      <c r="C141" s="363"/>
      <c r="D141" s="363"/>
      <c r="E141" s="237"/>
    </row>
    <row r="142" spans="1:5" ht="12" customHeight="1">
      <c r="A142" s="15" t="s">
        <v>89</v>
      </c>
      <c r="B142" s="9" t="s">
        <v>346</v>
      </c>
      <c r="C142" s="363">
        <v>2173000</v>
      </c>
      <c r="D142" s="363">
        <v>2711561</v>
      </c>
      <c r="E142" s="237"/>
    </row>
    <row r="143" spans="1:5" ht="12" customHeight="1">
      <c r="A143" s="15" t="s">
        <v>259</v>
      </c>
      <c r="B143" s="9" t="s">
        <v>438</v>
      </c>
      <c r="C143" s="363"/>
      <c r="D143" s="363"/>
      <c r="E143" s="237"/>
    </row>
    <row r="144" spans="1:5" ht="12" customHeight="1" thickBot="1">
      <c r="A144" s="13" t="s">
        <v>260</v>
      </c>
      <c r="B144" s="7" t="s">
        <v>365</v>
      </c>
      <c r="C144" s="363"/>
      <c r="D144" s="363"/>
      <c r="E144" s="237"/>
    </row>
    <row r="145" spans="1:5" ht="12" customHeight="1" thickBot="1">
      <c r="A145" s="20" t="s">
        <v>21</v>
      </c>
      <c r="B145" s="110" t="s">
        <v>439</v>
      </c>
      <c r="C145" s="463">
        <f>SUM(C146:C150)</f>
        <v>0</v>
      </c>
      <c r="D145" s="463">
        <f>SUM(D146:D150)</f>
        <v>0</v>
      </c>
      <c r="E145" s="457">
        <f>SUM(E146:E150)</f>
        <v>0</v>
      </c>
    </row>
    <row r="146" spans="1:5" ht="12" customHeight="1">
      <c r="A146" s="15" t="s">
        <v>90</v>
      </c>
      <c r="B146" s="9" t="s">
        <v>434</v>
      </c>
      <c r="C146" s="363"/>
      <c r="D146" s="363"/>
      <c r="E146" s="237"/>
    </row>
    <row r="147" spans="1:5" ht="12" customHeight="1">
      <c r="A147" s="15" t="s">
        <v>91</v>
      </c>
      <c r="B147" s="9" t="s">
        <v>441</v>
      </c>
      <c r="C147" s="363"/>
      <c r="D147" s="363"/>
      <c r="E147" s="237"/>
    </row>
    <row r="148" spans="1:5" ht="12" customHeight="1">
      <c r="A148" s="15" t="s">
        <v>271</v>
      </c>
      <c r="B148" s="9" t="s">
        <v>436</v>
      </c>
      <c r="C148" s="363"/>
      <c r="D148" s="363"/>
      <c r="E148" s="237"/>
    </row>
    <row r="149" spans="1:5" ht="12" customHeight="1">
      <c r="A149" s="15" t="s">
        <v>272</v>
      </c>
      <c r="B149" s="9" t="s">
        <v>442</v>
      </c>
      <c r="C149" s="363"/>
      <c r="D149" s="363"/>
      <c r="E149" s="237"/>
    </row>
    <row r="150" spans="1:5" ht="12" customHeight="1" thickBot="1">
      <c r="A150" s="15" t="s">
        <v>440</v>
      </c>
      <c r="B150" s="9" t="s">
        <v>443</v>
      </c>
      <c r="C150" s="363"/>
      <c r="D150" s="363"/>
      <c r="E150" s="237"/>
    </row>
    <row r="151" spans="1:5" ht="12" customHeight="1" thickBot="1">
      <c r="A151" s="20" t="s">
        <v>22</v>
      </c>
      <c r="B151" s="110" t="s">
        <v>444</v>
      </c>
      <c r="C151" s="464"/>
      <c r="D151" s="464"/>
      <c r="E151" s="458"/>
    </row>
    <row r="152" spans="1:5" ht="12" customHeight="1" thickBot="1">
      <c r="A152" s="20" t="s">
        <v>23</v>
      </c>
      <c r="B152" s="110" t="s">
        <v>445</v>
      </c>
      <c r="C152" s="464"/>
      <c r="D152" s="464"/>
      <c r="E152" s="458"/>
    </row>
    <row r="153" spans="1:6" ht="15" customHeight="1" thickBot="1">
      <c r="A153" s="20" t="s">
        <v>24</v>
      </c>
      <c r="B153" s="110" t="s">
        <v>447</v>
      </c>
      <c r="C153" s="465">
        <f>+C129+C133+C140+C145+C151+C152</f>
        <v>157173000</v>
      </c>
      <c r="D153" s="465">
        <f>+D129+D133+D140+D145+D151+D152</f>
        <v>87726670</v>
      </c>
      <c r="E153" s="459">
        <f>+E129+E133+E140+E145+E151+E152</f>
        <v>0</v>
      </c>
      <c r="F153" s="111"/>
    </row>
    <row r="154" spans="1:5" s="1" customFormat="1" ht="12.75" customHeight="1" thickBot="1">
      <c r="A154" s="267" t="s">
        <v>25</v>
      </c>
      <c r="B154" s="347" t="s">
        <v>446</v>
      </c>
      <c r="C154" s="465">
        <f>+C128+C153</f>
        <v>434156000</v>
      </c>
      <c r="D154" s="465">
        <f>+D128+D153</f>
        <v>391876048</v>
      </c>
      <c r="E154" s="459">
        <f>+E128+E153</f>
        <v>313558934</v>
      </c>
    </row>
    <row r="155" ht="15.75">
      <c r="C155" s="350"/>
    </row>
    <row r="156" ht="15.75">
      <c r="C156" s="350"/>
    </row>
    <row r="157" ht="15.75">
      <c r="C157" s="350"/>
    </row>
    <row r="158" ht="16.5" customHeight="1">
      <c r="C158" s="350"/>
    </row>
    <row r="159" ht="15.75">
      <c r="C159" s="350"/>
    </row>
    <row r="160" ht="15.75">
      <c r="C160" s="350"/>
    </row>
    <row r="161" ht="15.75">
      <c r="C161" s="350"/>
    </row>
    <row r="162" ht="15.75">
      <c r="C162" s="350"/>
    </row>
    <row r="163" ht="15.75">
      <c r="C163" s="350"/>
    </row>
    <row r="164" ht="15.75">
      <c r="C164" s="350"/>
    </row>
    <row r="165" ht="15.75">
      <c r="C165" s="350"/>
    </row>
    <row r="166" ht="15.75">
      <c r="C166" s="350"/>
    </row>
    <row r="167" ht="15.75">
      <c r="C167" s="350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Sajószöged Községi Önkormányzat
2017.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F33" sqref="F33"/>
    </sheetView>
  </sheetViews>
  <sheetFormatPr defaultColWidth="9.00390625" defaultRowHeight="12.75"/>
  <cols>
    <col min="1" max="1" width="6.875" style="162" customWidth="1"/>
    <col min="2" max="2" width="49.625" style="50" customWidth="1"/>
    <col min="3" max="8" width="12.875" style="50" customWidth="1"/>
    <col min="9" max="9" width="14.375" style="50" customWidth="1"/>
    <col min="10" max="10" width="3.375" style="50" customWidth="1"/>
    <col min="11" max="16384" width="9.375" style="50" customWidth="1"/>
  </cols>
  <sheetData>
    <row r="1" spans="1:9" ht="27.75" customHeight="1">
      <c r="A1" s="626" t="s">
        <v>4</v>
      </c>
      <c r="B1" s="626"/>
      <c r="C1" s="626"/>
      <c r="D1" s="626"/>
      <c r="E1" s="626"/>
      <c r="F1" s="626"/>
      <c r="G1" s="626"/>
      <c r="H1" s="626"/>
      <c r="I1" s="626"/>
    </row>
    <row r="2" ht="20.25" customHeight="1" thickBot="1">
      <c r="I2" s="438" t="e">
        <f>'1. sz tájékoztató t.'!E2</f>
        <v>#REF!</v>
      </c>
    </row>
    <row r="3" spans="1:9" s="439" customFormat="1" ht="26.25" customHeight="1">
      <c r="A3" s="634" t="s">
        <v>65</v>
      </c>
      <c r="B3" s="629" t="s">
        <v>79</v>
      </c>
      <c r="C3" s="634" t="s">
        <v>80</v>
      </c>
      <c r="D3" s="634" t="str">
        <f>+CONCATENATE(LEFT(ÖSSZEFÜGGÉSEK!A5,4)," előtti kifizetés")</f>
        <v>2017 előtti kifizetés</v>
      </c>
      <c r="E3" s="631" t="s">
        <v>64</v>
      </c>
      <c r="F3" s="632"/>
      <c r="G3" s="632"/>
      <c r="H3" s="633"/>
      <c r="I3" s="629" t="s">
        <v>48</v>
      </c>
    </row>
    <row r="4" spans="1:9" s="440" customFormat="1" ht="32.25" customHeight="1" thickBot="1">
      <c r="A4" s="635"/>
      <c r="B4" s="630"/>
      <c r="C4" s="630"/>
      <c r="D4" s="635"/>
      <c r="E4" s="242" t="str">
        <f>+CONCATENATE(LEFT(ÖSSZEFÜGGÉSEK!A5,4),".")</f>
        <v>2017.</v>
      </c>
      <c r="F4" s="242" t="str">
        <f>+CONCATENATE(LEFT(ÖSSZEFÜGGÉSEK!A5,4)+1,".")</f>
        <v>2018.</v>
      </c>
      <c r="G4" s="242" t="str">
        <f>+CONCATENATE(LEFT(ÖSSZEFÜGGÉSEK!A5,4)+2,".")</f>
        <v>2019.</v>
      </c>
      <c r="H4" s="243" t="str">
        <f>+CONCATENATE(LEFT(ÖSSZEFÜGGÉSEK!A5,4)+2,".",CHAR(10)," után")</f>
        <v>2019.
 után</v>
      </c>
      <c r="I4" s="630"/>
    </row>
    <row r="5" spans="1:9" s="441" customFormat="1" ht="12.75" customHeight="1" thickBot="1">
      <c r="A5" s="244" t="s">
        <v>467</v>
      </c>
      <c r="B5" s="245" t="s">
        <v>468</v>
      </c>
      <c r="C5" s="246" t="s">
        <v>469</v>
      </c>
      <c r="D5" s="245" t="s">
        <v>471</v>
      </c>
      <c r="E5" s="244" t="s">
        <v>470</v>
      </c>
      <c r="F5" s="246" t="s">
        <v>472</v>
      </c>
      <c r="G5" s="246" t="s">
        <v>473</v>
      </c>
      <c r="H5" s="247" t="s">
        <v>474</v>
      </c>
      <c r="I5" s="248" t="s">
        <v>475</v>
      </c>
    </row>
    <row r="6" spans="1:9" ht="24.75" customHeight="1" thickBot="1">
      <c r="A6" s="249" t="s">
        <v>15</v>
      </c>
      <c r="B6" s="250" t="s">
        <v>5</v>
      </c>
      <c r="C6" s="483"/>
      <c r="D6" s="484">
        <f>+D7+D8</f>
        <v>0</v>
      </c>
      <c r="E6" s="485">
        <f>+E7+E8</f>
        <v>0</v>
      </c>
      <c r="F6" s="486">
        <f>+F7+F8</f>
        <v>0</v>
      </c>
      <c r="G6" s="486">
        <f>+G7+G8</f>
        <v>0</v>
      </c>
      <c r="H6" s="487">
        <f>+H7+H8</f>
        <v>0</v>
      </c>
      <c r="I6" s="65">
        <f aca="true" t="shared" si="0" ref="I6:I17">SUM(D6:H6)</f>
        <v>0</v>
      </c>
    </row>
    <row r="7" spans="1:10" ht="19.5" customHeight="1">
      <c r="A7" s="251" t="s">
        <v>16</v>
      </c>
      <c r="B7" s="66" t="s">
        <v>66</v>
      </c>
      <c r="C7" s="488"/>
      <c r="D7" s="489"/>
      <c r="E7" s="517">
        <v>0</v>
      </c>
      <c r="F7" s="491"/>
      <c r="G7" s="491"/>
      <c r="H7" s="492"/>
      <c r="I7" s="252">
        <f t="shared" si="0"/>
        <v>0</v>
      </c>
      <c r="J7" s="625" t="s">
        <v>498</v>
      </c>
    </row>
    <row r="8" spans="1:10" ht="19.5" customHeight="1" thickBot="1">
      <c r="A8" s="251" t="s">
        <v>17</v>
      </c>
      <c r="B8" s="66" t="s">
        <v>66</v>
      </c>
      <c r="C8" s="488"/>
      <c r="D8" s="489"/>
      <c r="E8" s="490"/>
      <c r="F8" s="491"/>
      <c r="G8" s="491"/>
      <c r="H8" s="492"/>
      <c r="I8" s="252">
        <f t="shared" si="0"/>
        <v>0</v>
      </c>
      <c r="J8" s="625"/>
    </row>
    <row r="9" spans="1:10" ht="25.5" customHeight="1" thickBot="1">
      <c r="A9" s="249" t="s">
        <v>18</v>
      </c>
      <c r="B9" s="250" t="s">
        <v>6</v>
      </c>
      <c r="C9" s="483"/>
      <c r="D9" s="484">
        <f>+D10+D11</f>
        <v>0</v>
      </c>
      <c r="E9" s="485">
        <f>+E10+E11</f>
        <v>0</v>
      </c>
      <c r="F9" s="486">
        <f>+F10+F11</f>
        <v>0</v>
      </c>
      <c r="G9" s="486">
        <f>+G10+G11</f>
        <v>0</v>
      </c>
      <c r="H9" s="487">
        <f>+H10+H11</f>
        <v>0</v>
      </c>
      <c r="I9" s="65">
        <f t="shared" si="0"/>
        <v>0</v>
      </c>
      <c r="J9" s="625"/>
    </row>
    <row r="10" spans="1:10" ht="19.5" customHeight="1">
      <c r="A10" s="251" t="s">
        <v>19</v>
      </c>
      <c r="B10" s="66" t="s">
        <v>66</v>
      </c>
      <c r="C10" s="488"/>
      <c r="D10" s="489"/>
      <c r="E10" s="490"/>
      <c r="F10" s="491"/>
      <c r="G10" s="491"/>
      <c r="H10" s="492"/>
      <c r="I10" s="252">
        <f t="shared" si="0"/>
        <v>0</v>
      </c>
      <c r="J10" s="625"/>
    </row>
    <row r="11" spans="1:10" ht="19.5" customHeight="1" thickBot="1">
      <c r="A11" s="251" t="s">
        <v>20</v>
      </c>
      <c r="B11" s="66" t="s">
        <v>66</v>
      </c>
      <c r="C11" s="488"/>
      <c r="D11" s="489"/>
      <c r="E11" s="490"/>
      <c r="F11" s="491"/>
      <c r="G11" s="491"/>
      <c r="H11" s="492"/>
      <c r="I11" s="252">
        <f t="shared" si="0"/>
        <v>0</v>
      </c>
      <c r="J11" s="625"/>
    </row>
    <row r="12" spans="1:10" ht="19.5" customHeight="1" thickBot="1">
      <c r="A12" s="249" t="s">
        <v>21</v>
      </c>
      <c r="B12" s="250" t="s">
        <v>183</v>
      </c>
      <c r="C12" s="483"/>
      <c r="D12" s="484">
        <f>+D13</f>
        <v>0</v>
      </c>
      <c r="E12" s="485">
        <f>+E13</f>
        <v>0</v>
      </c>
      <c r="F12" s="486">
        <f>+F13</f>
        <v>0</v>
      </c>
      <c r="G12" s="486">
        <f>+G13</f>
        <v>0</v>
      </c>
      <c r="H12" s="487">
        <f>+H13</f>
        <v>0</v>
      </c>
      <c r="I12" s="65">
        <f t="shared" si="0"/>
        <v>0</v>
      </c>
      <c r="J12" s="625"/>
    </row>
    <row r="13" spans="1:10" ht="19.5" customHeight="1" thickBot="1">
      <c r="A13" s="251" t="s">
        <v>22</v>
      </c>
      <c r="B13" s="66" t="s">
        <v>66</v>
      </c>
      <c r="C13" s="488"/>
      <c r="D13" s="489"/>
      <c r="E13" s="490"/>
      <c r="F13" s="491"/>
      <c r="G13" s="491"/>
      <c r="H13" s="492"/>
      <c r="I13" s="252">
        <f t="shared" si="0"/>
        <v>0</v>
      </c>
      <c r="J13" s="625"/>
    </row>
    <row r="14" spans="1:10" ht="19.5" customHeight="1" thickBot="1">
      <c r="A14" s="249" t="s">
        <v>23</v>
      </c>
      <c r="B14" s="250" t="s">
        <v>184</v>
      </c>
      <c r="C14" s="483"/>
      <c r="D14" s="484">
        <f>+D15</f>
        <v>0</v>
      </c>
      <c r="E14" s="485">
        <f>+E15</f>
        <v>0</v>
      </c>
      <c r="F14" s="486">
        <f>+F15</f>
        <v>0</v>
      </c>
      <c r="G14" s="486">
        <f>+G15</f>
        <v>0</v>
      </c>
      <c r="H14" s="487">
        <f>+H15</f>
        <v>0</v>
      </c>
      <c r="I14" s="65">
        <f t="shared" si="0"/>
        <v>0</v>
      </c>
      <c r="J14" s="625"/>
    </row>
    <row r="15" spans="1:10" ht="19.5" customHeight="1" thickBot="1">
      <c r="A15" s="253" t="s">
        <v>24</v>
      </c>
      <c r="B15" s="67" t="s">
        <v>66</v>
      </c>
      <c r="C15" s="493"/>
      <c r="D15" s="494"/>
      <c r="E15" s="495"/>
      <c r="F15" s="496"/>
      <c r="G15" s="496"/>
      <c r="H15" s="497"/>
      <c r="I15" s="254">
        <f t="shared" si="0"/>
        <v>0</v>
      </c>
      <c r="J15" s="625"/>
    </row>
    <row r="16" spans="1:10" ht="19.5" customHeight="1" thickBot="1">
      <c r="A16" s="249" t="s">
        <v>25</v>
      </c>
      <c r="B16" s="255" t="s">
        <v>185</v>
      </c>
      <c r="C16" s="483"/>
      <c r="D16" s="484">
        <f>+D17</f>
        <v>0</v>
      </c>
      <c r="E16" s="485">
        <f>+E17</f>
        <v>0</v>
      </c>
      <c r="F16" s="486">
        <f>+F17</f>
        <v>0</v>
      </c>
      <c r="G16" s="486">
        <f>+G17</f>
        <v>0</v>
      </c>
      <c r="H16" s="487">
        <f>+H17</f>
        <v>0</v>
      </c>
      <c r="I16" s="65">
        <f t="shared" si="0"/>
        <v>0</v>
      </c>
      <c r="J16" s="625"/>
    </row>
    <row r="17" spans="1:10" ht="19.5" customHeight="1" thickBot="1">
      <c r="A17" s="256" t="s">
        <v>26</v>
      </c>
      <c r="B17" s="68" t="s">
        <v>66</v>
      </c>
      <c r="C17" s="498"/>
      <c r="D17" s="499"/>
      <c r="E17" s="500"/>
      <c r="F17" s="501"/>
      <c r="G17" s="501"/>
      <c r="H17" s="502"/>
      <c r="I17" s="257">
        <f t="shared" si="0"/>
        <v>0</v>
      </c>
      <c r="J17" s="625"/>
    </row>
    <row r="18" spans="1:10" ht="19.5" customHeight="1" thickBot="1">
      <c r="A18" s="627" t="s">
        <v>135</v>
      </c>
      <c r="B18" s="628"/>
      <c r="C18" s="503"/>
      <c r="D18" s="484">
        <f>+D6+D9+D12+D14+D16</f>
        <v>0</v>
      </c>
      <c r="E18" s="485">
        <f>+E6+E9+E12+E14+E16</f>
        <v>0</v>
      </c>
      <c r="F18" s="486">
        <f>+F6+F9+F12+F14+F16</f>
        <v>0</v>
      </c>
      <c r="G18" s="486">
        <f>+G6+G9+G12+G14+G16</f>
        <v>0</v>
      </c>
      <c r="H18" s="487">
        <f>+H6+H9+H12+H14+H16</f>
        <v>0</v>
      </c>
      <c r="I18" s="518">
        <v>0</v>
      </c>
      <c r="J18" s="625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zoomScale="130" zoomScaleNormal="130" zoomScaleSheetLayoutView="100" workbookViewId="0" topLeftCell="A157">
      <selection activeCell="A162" sqref="A162"/>
    </sheetView>
  </sheetViews>
  <sheetFormatPr defaultColWidth="9.00390625" defaultRowHeight="12.75"/>
  <cols>
    <col min="1" max="1" width="9.50390625" style="348" customWidth="1"/>
    <col min="2" max="2" width="59.625" style="348" customWidth="1"/>
    <col min="3" max="3" width="17.375" style="349" customWidth="1"/>
    <col min="4" max="5" width="17.375" style="377" customWidth="1"/>
    <col min="6" max="16384" width="9.375" style="377" customWidth="1"/>
  </cols>
  <sheetData>
    <row r="1" spans="1:5" ht="15.75" customHeight="1">
      <c r="A1" s="583" t="s">
        <v>12</v>
      </c>
      <c r="B1" s="583"/>
      <c r="C1" s="583"/>
      <c r="D1" s="583"/>
      <c r="E1" s="583"/>
    </row>
    <row r="2" spans="1:5" ht="15.75" customHeight="1" thickBot="1">
      <c r="A2" s="584" t="s">
        <v>141</v>
      </c>
      <c r="B2" s="584"/>
      <c r="C2" s="532"/>
      <c r="E2" s="532" t="str">
        <f>'[1]1.1.sz.mell.'!E2</f>
        <v>Forintban!</v>
      </c>
    </row>
    <row r="3" spans="1:5" ht="15.75" customHeight="1">
      <c r="A3" s="585" t="s">
        <v>65</v>
      </c>
      <c r="B3" s="587" t="s">
        <v>14</v>
      </c>
      <c r="C3" s="589" t="str">
        <f>+CONCATENATE(LEFT('[1]ÖSSZEFÜGGÉSEK'!A6,4),". évi")</f>
        <v>2017. évi</v>
      </c>
      <c r="D3" s="590"/>
      <c r="E3" s="591"/>
    </row>
    <row r="4" spans="1:5" ht="28.5" thickBot="1">
      <c r="A4" s="586"/>
      <c r="B4" s="588"/>
      <c r="C4" s="533" t="s">
        <v>576</v>
      </c>
      <c r="D4" s="534" t="s">
        <v>577</v>
      </c>
      <c r="E4" s="535" t="str">
        <f>+CONCATENATE(LEFT('[1]ÖSSZEFÜGGÉSEK'!A6,4),".12.31.",CHAR(10),"Módosítás utáni")</f>
        <v>2017.12.31.
Módosítás utáni</v>
      </c>
    </row>
    <row r="5" spans="1:5" s="378" customFormat="1" ht="12" customHeight="1" thickBot="1">
      <c r="A5" s="373" t="s">
        <v>467</v>
      </c>
      <c r="B5" s="374" t="s">
        <v>468</v>
      </c>
      <c r="C5" s="374" t="s">
        <v>469</v>
      </c>
      <c r="D5" s="374" t="s">
        <v>471</v>
      </c>
      <c r="E5" s="536" t="s">
        <v>578</v>
      </c>
    </row>
    <row r="6" spans="1:5" s="379" customFormat="1" ht="12" customHeight="1" thickBot="1">
      <c r="A6" s="20" t="s">
        <v>15</v>
      </c>
      <c r="B6" s="21" t="s">
        <v>223</v>
      </c>
      <c r="C6" s="362">
        <f>+C7+C8+C9+C10+C11+C12</f>
        <v>92207137</v>
      </c>
      <c r="D6" s="362">
        <f>+D7+D8+D9+D10+D11+D12</f>
        <v>11814854</v>
      </c>
      <c r="E6" s="236">
        <f>+E7+E8+E9+E10+E11+E12</f>
        <v>104021991</v>
      </c>
    </row>
    <row r="7" spans="1:5" s="379" customFormat="1" ht="12" customHeight="1">
      <c r="A7" s="15" t="s">
        <v>92</v>
      </c>
      <c r="B7" s="380" t="s">
        <v>224</v>
      </c>
      <c r="C7" s="364">
        <v>30994697</v>
      </c>
      <c r="D7" s="364">
        <v>1000000</v>
      </c>
      <c r="E7" s="537">
        <f>C7+D7</f>
        <v>31994697</v>
      </c>
    </row>
    <row r="8" spans="1:5" s="379" customFormat="1" ht="12" customHeight="1">
      <c r="A8" s="14" t="s">
        <v>93</v>
      </c>
      <c r="B8" s="381" t="s">
        <v>225</v>
      </c>
      <c r="C8" s="363">
        <v>28998310</v>
      </c>
      <c r="D8" s="363">
        <v>6986249</v>
      </c>
      <c r="E8" s="537">
        <f aca="true" t="shared" si="0" ref="E8:E62">C8+D8</f>
        <v>35984559</v>
      </c>
    </row>
    <row r="9" spans="1:5" s="379" customFormat="1" ht="12" customHeight="1">
      <c r="A9" s="14" t="s">
        <v>94</v>
      </c>
      <c r="B9" s="381" t="s">
        <v>226</v>
      </c>
      <c r="C9" s="363">
        <v>29700430</v>
      </c>
      <c r="D9" s="363">
        <v>590474</v>
      </c>
      <c r="E9" s="537">
        <f t="shared" si="0"/>
        <v>30290904</v>
      </c>
    </row>
    <row r="10" spans="1:5" s="379" customFormat="1" ht="12" customHeight="1">
      <c r="A10" s="14" t="s">
        <v>95</v>
      </c>
      <c r="B10" s="381" t="s">
        <v>227</v>
      </c>
      <c r="C10" s="363">
        <v>2513700</v>
      </c>
      <c r="D10" s="363">
        <v>461367</v>
      </c>
      <c r="E10" s="537">
        <f t="shared" si="0"/>
        <v>2975067</v>
      </c>
    </row>
    <row r="11" spans="1:5" s="379" customFormat="1" ht="12" customHeight="1">
      <c r="A11" s="14" t="s">
        <v>137</v>
      </c>
      <c r="B11" s="265" t="s">
        <v>406</v>
      </c>
      <c r="C11" s="363"/>
      <c r="D11" s="363">
        <v>2609044</v>
      </c>
      <c r="E11" s="537">
        <f t="shared" si="0"/>
        <v>2609044</v>
      </c>
    </row>
    <row r="12" spans="1:5" s="379" customFormat="1" ht="12" customHeight="1" thickBot="1">
      <c r="A12" s="16" t="s">
        <v>96</v>
      </c>
      <c r="B12" s="266" t="s">
        <v>407</v>
      </c>
      <c r="C12" s="363"/>
      <c r="D12" s="363">
        <v>167720</v>
      </c>
      <c r="E12" s="537">
        <f t="shared" si="0"/>
        <v>167720</v>
      </c>
    </row>
    <row r="13" spans="1:5" s="379" customFormat="1" ht="12" customHeight="1" thickBot="1">
      <c r="A13" s="20" t="s">
        <v>16</v>
      </c>
      <c r="B13" s="264" t="s">
        <v>228</v>
      </c>
      <c r="C13" s="362">
        <f>+C14+C15+C16+C17+C18</f>
        <v>16718160</v>
      </c>
      <c r="D13" s="362">
        <f>+D14+D15+D16+D17+D18</f>
        <v>2166783</v>
      </c>
      <c r="E13" s="236">
        <f>+E14+E15+E16+E17+E18</f>
        <v>18884943</v>
      </c>
    </row>
    <row r="14" spans="1:5" s="379" customFormat="1" ht="12" customHeight="1">
      <c r="A14" s="15" t="s">
        <v>98</v>
      </c>
      <c r="B14" s="380" t="s">
        <v>229</v>
      </c>
      <c r="C14" s="364"/>
      <c r="D14" s="364"/>
      <c r="E14" s="537">
        <f t="shared" si="0"/>
        <v>0</v>
      </c>
    </row>
    <row r="15" spans="1:5" s="379" customFormat="1" ht="12" customHeight="1">
      <c r="A15" s="14" t="s">
        <v>99</v>
      </c>
      <c r="B15" s="381" t="s">
        <v>230</v>
      </c>
      <c r="C15" s="363"/>
      <c r="D15" s="363"/>
      <c r="E15" s="537">
        <f t="shared" si="0"/>
        <v>0</v>
      </c>
    </row>
    <row r="16" spans="1:5" s="379" customFormat="1" ht="12" customHeight="1">
      <c r="A16" s="14" t="s">
        <v>100</v>
      </c>
      <c r="B16" s="381" t="s">
        <v>397</v>
      </c>
      <c r="C16" s="363"/>
      <c r="D16" s="363"/>
      <c r="E16" s="537">
        <f t="shared" si="0"/>
        <v>0</v>
      </c>
    </row>
    <row r="17" spans="1:5" s="379" customFormat="1" ht="12" customHeight="1">
      <c r="A17" s="14" t="s">
        <v>101</v>
      </c>
      <c r="B17" s="381" t="s">
        <v>398</v>
      </c>
      <c r="C17" s="363"/>
      <c r="D17" s="363"/>
      <c r="E17" s="537">
        <f t="shared" si="0"/>
        <v>0</v>
      </c>
    </row>
    <row r="18" spans="1:5" s="379" customFormat="1" ht="12" customHeight="1">
      <c r="A18" s="14" t="s">
        <v>102</v>
      </c>
      <c r="B18" s="381" t="s">
        <v>231</v>
      </c>
      <c r="C18" s="363">
        <v>16718160</v>
      </c>
      <c r="D18" s="363">
        <v>2166783</v>
      </c>
      <c r="E18" s="537">
        <f t="shared" si="0"/>
        <v>18884943</v>
      </c>
    </row>
    <row r="19" spans="1:5" s="379" customFormat="1" ht="12" customHeight="1" thickBot="1">
      <c r="A19" s="16" t="s">
        <v>111</v>
      </c>
      <c r="B19" s="266" t="s">
        <v>232</v>
      </c>
      <c r="C19" s="365"/>
      <c r="D19" s="365"/>
      <c r="E19" s="537">
        <f t="shared" si="0"/>
        <v>0</v>
      </c>
    </row>
    <row r="20" spans="1:5" s="379" customFormat="1" ht="12" customHeight="1" thickBot="1">
      <c r="A20" s="20" t="s">
        <v>17</v>
      </c>
      <c r="B20" s="21" t="s">
        <v>233</v>
      </c>
      <c r="C20" s="362">
        <f>+C21+C22+C23+C24+C25</f>
        <v>0</v>
      </c>
      <c r="D20" s="362">
        <f>+D21+D22+D23+D24+D25</f>
        <v>160348571</v>
      </c>
      <c r="E20" s="236">
        <f>+E21+E22+E23+E24+E25</f>
        <v>160348571</v>
      </c>
    </row>
    <row r="21" spans="1:5" s="379" customFormat="1" ht="12" customHeight="1">
      <c r="A21" s="15" t="s">
        <v>81</v>
      </c>
      <c r="B21" s="380" t="s">
        <v>234</v>
      </c>
      <c r="C21" s="364"/>
      <c r="D21" s="364"/>
      <c r="E21" s="537">
        <f t="shared" si="0"/>
        <v>0</v>
      </c>
    </row>
    <row r="22" spans="1:5" s="379" customFormat="1" ht="12" customHeight="1">
      <c r="A22" s="14" t="s">
        <v>82</v>
      </c>
      <c r="B22" s="381" t="s">
        <v>235</v>
      </c>
      <c r="C22" s="363"/>
      <c r="D22" s="363"/>
      <c r="E22" s="537">
        <f t="shared" si="0"/>
        <v>0</v>
      </c>
    </row>
    <row r="23" spans="1:5" s="379" customFormat="1" ht="12" customHeight="1">
      <c r="A23" s="14" t="s">
        <v>83</v>
      </c>
      <c r="B23" s="381" t="s">
        <v>399</v>
      </c>
      <c r="C23" s="363"/>
      <c r="D23" s="363"/>
      <c r="E23" s="537">
        <f t="shared" si="0"/>
        <v>0</v>
      </c>
    </row>
    <row r="24" spans="1:5" s="379" customFormat="1" ht="12" customHeight="1">
      <c r="A24" s="14" t="s">
        <v>84</v>
      </c>
      <c r="B24" s="381" t="s">
        <v>400</v>
      </c>
      <c r="C24" s="363"/>
      <c r="D24" s="363"/>
      <c r="E24" s="537">
        <f t="shared" si="0"/>
        <v>0</v>
      </c>
    </row>
    <row r="25" spans="1:5" s="379" customFormat="1" ht="12" customHeight="1">
      <c r="A25" s="14" t="s">
        <v>151</v>
      </c>
      <c r="B25" s="381" t="s">
        <v>236</v>
      </c>
      <c r="C25" s="363"/>
      <c r="D25" s="363">
        <v>160348571</v>
      </c>
      <c r="E25" s="537">
        <f t="shared" si="0"/>
        <v>160348571</v>
      </c>
    </row>
    <row r="26" spans="1:5" s="379" customFormat="1" ht="12" customHeight="1" thickBot="1">
      <c r="A26" s="16" t="s">
        <v>152</v>
      </c>
      <c r="B26" s="382" t="s">
        <v>237</v>
      </c>
      <c r="C26" s="365"/>
      <c r="D26" s="365">
        <v>160348571</v>
      </c>
      <c r="E26" s="537">
        <f t="shared" si="0"/>
        <v>160348571</v>
      </c>
    </row>
    <row r="27" spans="1:5" s="379" customFormat="1" ht="12" customHeight="1" thickBot="1">
      <c r="A27" s="20" t="s">
        <v>153</v>
      </c>
      <c r="B27" s="21" t="s">
        <v>531</v>
      </c>
      <c r="C27" s="369">
        <f>+C28+C29+C30+C31+C32+C33+C34</f>
        <v>113960000</v>
      </c>
      <c r="D27" s="369">
        <f>+D28+D29+D30+D31+D32+D33+D34</f>
        <v>61315260</v>
      </c>
      <c r="E27" s="411">
        <f>+E28+E29+E30+E31+E32+E33+E34</f>
        <v>175275260</v>
      </c>
    </row>
    <row r="28" spans="1:5" s="379" customFormat="1" ht="12" customHeight="1">
      <c r="A28" s="15" t="s">
        <v>239</v>
      </c>
      <c r="B28" s="380" t="s">
        <v>579</v>
      </c>
      <c r="C28" s="538">
        <v>61300000</v>
      </c>
      <c r="D28" s="538">
        <v>13845498</v>
      </c>
      <c r="E28" s="537">
        <f t="shared" si="0"/>
        <v>75145498</v>
      </c>
    </row>
    <row r="29" spans="1:5" s="379" customFormat="1" ht="12" customHeight="1">
      <c r="A29" s="14" t="s">
        <v>240</v>
      </c>
      <c r="B29" s="381" t="s">
        <v>527</v>
      </c>
      <c r="C29" s="363"/>
      <c r="D29" s="363"/>
      <c r="E29" s="537">
        <f t="shared" si="0"/>
        <v>0</v>
      </c>
    </row>
    <row r="30" spans="1:5" s="379" customFormat="1" ht="12" customHeight="1">
      <c r="A30" s="14" t="s">
        <v>241</v>
      </c>
      <c r="B30" s="381" t="s">
        <v>528</v>
      </c>
      <c r="C30" s="363">
        <v>45000000</v>
      </c>
      <c r="D30" s="363">
        <v>43849420</v>
      </c>
      <c r="E30" s="537">
        <f t="shared" si="0"/>
        <v>88849420</v>
      </c>
    </row>
    <row r="31" spans="1:5" s="379" customFormat="1" ht="12" customHeight="1">
      <c r="A31" s="14" t="s">
        <v>242</v>
      </c>
      <c r="B31" s="381" t="s">
        <v>529</v>
      </c>
      <c r="C31" s="363"/>
      <c r="D31" s="363"/>
      <c r="E31" s="537">
        <f t="shared" si="0"/>
        <v>0</v>
      </c>
    </row>
    <row r="32" spans="1:5" s="379" customFormat="1" ht="12" customHeight="1">
      <c r="A32" s="14" t="s">
        <v>523</v>
      </c>
      <c r="B32" s="381" t="s">
        <v>243</v>
      </c>
      <c r="C32" s="363">
        <v>7500000</v>
      </c>
      <c r="D32" s="363">
        <v>2026565</v>
      </c>
      <c r="E32" s="537">
        <f t="shared" si="0"/>
        <v>9526565</v>
      </c>
    </row>
    <row r="33" spans="1:5" s="379" customFormat="1" ht="12" customHeight="1">
      <c r="A33" s="14" t="s">
        <v>524</v>
      </c>
      <c r="B33" s="381" t="s">
        <v>244</v>
      </c>
      <c r="C33" s="363">
        <v>40000</v>
      </c>
      <c r="D33" s="363">
        <v>-40000</v>
      </c>
      <c r="E33" s="537">
        <f t="shared" si="0"/>
        <v>0</v>
      </c>
    </row>
    <row r="34" spans="1:5" s="379" customFormat="1" ht="12" customHeight="1" thickBot="1">
      <c r="A34" s="16" t="s">
        <v>525</v>
      </c>
      <c r="B34" s="382" t="s">
        <v>245</v>
      </c>
      <c r="C34" s="365">
        <v>120000</v>
      </c>
      <c r="D34" s="365">
        <v>1633777</v>
      </c>
      <c r="E34" s="537">
        <f t="shared" si="0"/>
        <v>1753777</v>
      </c>
    </row>
    <row r="35" spans="1:5" s="379" customFormat="1" ht="12" customHeight="1" thickBot="1">
      <c r="A35" s="20" t="s">
        <v>19</v>
      </c>
      <c r="B35" s="21" t="s">
        <v>408</v>
      </c>
      <c r="C35" s="362">
        <f>SUM(C36:C46)</f>
        <v>26998078</v>
      </c>
      <c r="D35" s="362">
        <f>SUM(D36:D46)</f>
        <v>16386414</v>
      </c>
      <c r="E35" s="236">
        <f>SUM(E36:E46)</f>
        <v>43384492</v>
      </c>
    </row>
    <row r="36" spans="1:5" s="379" customFormat="1" ht="12" customHeight="1">
      <c r="A36" s="15" t="s">
        <v>85</v>
      </c>
      <c r="B36" s="380" t="s">
        <v>248</v>
      </c>
      <c r="C36" s="364"/>
      <c r="D36" s="364"/>
      <c r="E36" s="537">
        <f t="shared" si="0"/>
        <v>0</v>
      </c>
    </row>
    <row r="37" spans="1:5" s="379" customFormat="1" ht="12" customHeight="1">
      <c r="A37" s="14" t="s">
        <v>86</v>
      </c>
      <c r="B37" s="381" t="s">
        <v>249</v>
      </c>
      <c r="C37" s="363">
        <v>1800000</v>
      </c>
      <c r="D37" s="363">
        <v>11940670</v>
      </c>
      <c r="E37" s="537">
        <f t="shared" si="0"/>
        <v>13740670</v>
      </c>
    </row>
    <row r="38" spans="1:5" s="379" customFormat="1" ht="12" customHeight="1">
      <c r="A38" s="14" t="s">
        <v>87</v>
      </c>
      <c r="B38" s="381" t="s">
        <v>250</v>
      </c>
      <c r="C38" s="363">
        <v>700000</v>
      </c>
      <c r="D38" s="363">
        <v>634806</v>
      </c>
      <c r="E38" s="537">
        <f t="shared" si="0"/>
        <v>1334806</v>
      </c>
    </row>
    <row r="39" spans="1:5" s="379" customFormat="1" ht="12" customHeight="1">
      <c r="A39" s="14" t="s">
        <v>155</v>
      </c>
      <c r="B39" s="381" t="s">
        <v>251</v>
      </c>
      <c r="C39" s="363"/>
      <c r="D39" s="363">
        <v>8465556</v>
      </c>
      <c r="E39" s="537">
        <f t="shared" si="0"/>
        <v>8465556</v>
      </c>
    </row>
    <row r="40" spans="1:5" s="379" customFormat="1" ht="12" customHeight="1">
      <c r="A40" s="14" t="s">
        <v>156</v>
      </c>
      <c r="B40" s="381" t="s">
        <v>252</v>
      </c>
      <c r="C40" s="363">
        <v>19226048</v>
      </c>
      <c r="D40" s="363">
        <v>-9366085</v>
      </c>
      <c r="E40" s="537">
        <f t="shared" si="0"/>
        <v>9859963</v>
      </c>
    </row>
    <row r="41" spans="1:5" s="379" customFormat="1" ht="12" customHeight="1">
      <c r="A41" s="14" t="s">
        <v>157</v>
      </c>
      <c r="B41" s="381" t="s">
        <v>253</v>
      </c>
      <c r="C41" s="363">
        <v>5272030</v>
      </c>
      <c r="D41" s="363">
        <v>4607529</v>
      </c>
      <c r="E41" s="537">
        <f t="shared" si="0"/>
        <v>9879559</v>
      </c>
    </row>
    <row r="42" spans="1:5" s="379" customFormat="1" ht="12" customHeight="1">
      <c r="A42" s="14" t="s">
        <v>158</v>
      </c>
      <c r="B42" s="381" t="s">
        <v>254</v>
      </c>
      <c r="C42" s="363"/>
      <c r="D42" s="363"/>
      <c r="E42" s="537">
        <f t="shared" si="0"/>
        <v>0</v>
      </c>
    </row>
    <row r="43" spans="1:5" s="379" customFormat="1" ht="12" customHeight="1">
      <c r="A43" s="14" t="s">
        <v>159</v>
      </c>
      <c r="B43" s="381" t="s">
        <v>530</v>
      </c>
      <c r="C43" s="363"/>
      <c r="D43" s="363">
        <v>20553</v>
      </c>
      <c r="E43" s="537">
        <f t="shared" si="0"/>
        <v>20553</v>
      </c>
    </row>
    <row r="44" spans="1:5" s="379" customFormat="1" ht="12" customHeight="1">
      <c r="A44" s="14" t="s">
        <v>246</v>
      </c>
      <c r="B44" s="381" t="s">
        <v>256</v>
      </c>
      <c r="C44" s="366"/>
      <c r="D44" s="366"/>
      <c r="E44" s="537">
        <f t="shared" si="0"/>
        <v>0</v>
      </c>
    </row>
    <row r="45" spans="1:5" s="379" customFormat="1" ht="12" customHeight="1">
      <c r="A45" s="16" t="s">
        <v>247</v>
      </c>
      <c r="B45" s="382" t="s">
        <v>410</v>
      </c>
      <c r="C45" s="367"/>
      <c r="D45" s="367"/>
      <c r="E45" s="537">
        <f t="shared" si="0"/>
        <v>0</v>
      </c>
    </row>
    <row r="46" spans="1:5" s="379" customFormat="1" ht="12" customHeight="1" thickBot="1">
      <c r="A46" s="16" t="s">
        <v>409</v>
      </c>
      <c r="B46" s="266" t="s">
        <v>257</v>
      </c>
      <c r="C46" s="367"/>
      <c r="D46" s="367">
        <v>83385</v>
      </c>
      <c r="E46" s="537">
        <f t="shared" si="0"/>
        <v>83385</v>
      </c>
    </row>
    <row r="47" spans="1:5" s="379" customFormat="1" ht="12" customHeight="1" thickBot="1">
      <c r="A47" s="20" t="s">
        <v>20</v>
      </c>
      <c r="B47" s="21" t="s">
        <v>258</v>
      </c>
      <c r="C47" s="362">
        <f>SUM(C48:C52)</f>
        <v>10000000</v>
      </c>
      <c r="D47" s="362">
        <f>SUM(D48:D52)</f>
        <v>-1595350</v>
      </c>
      <c r="E47" s="236">
        <f>SUM(E48:E52)</f>
        <v>8404650</v>
      </c>
    </row>
    <row r="48" spans="1:5" s="379" customFormat="1" ht="12" customHeight="1">
      <c r="A48" s="15" t="s">
        <v>88</v>
      </c>
      <c r="B48" s="380" t="s">
        <v>262</v>
      </c>
      <c r="C48" s="426"/>
      <c r="D48" s="426"/>
      <c r="E48" s="539">
        <f t="shared" si="0"/>
        <v>0</v>
      </c>
    </row>
    <row r="49" spans="1:5" s="379" customFormat="1" ht="12" customHeight="1">
      <c r="A49" s="14" t="s">
        <v>89</v>
      </c>
      <c r="B49" s="381" t="s">
        <v>263</v>
      </c>
      <c r="C49" s="366">
        <v>10000000</v>
      </c>
      <c r="D49" s="366">
        <v>-1595350</v>
      </c>
      <c r="E49" s="539">
        <f t="shared" si="0"/>
        <v>8404650</v>
      </c>
    </row>
    <row r="50" spans="1:5" s="379" customFormat="1" ht="12" customHeight="1">
      <c r="A50" s="14" t="s">
        <v>259</v>
      </c>
      <c r="B50" s="381" t="s">
        <v>264</v>
      </c>
      <c r="C50" s="366"/>
      <c r="D50" s="366"/>
      <c r="E50" s="539">
        <f t="shared" si="0"/>
        <v>0</v>
      </c>
    </row>
    <row r="51" spans="1:5" s="379" customFormat="1" ht="12" customHeight="1">
      <c r="A51" s="14" t="s">
        <v>260</v>
      </c>
      <c r="B51" s="381" t="s">
        <v>265</v>
      </c>
      <c r="C51" s="366"/>
      <c r="D51" s="366"/>
      <c r="E51" s="539">
        <f t="shared" si="0"/>
        <v>0</v>
      </c>
    </row>
    <row r="52" spans="1:5" s="379" customFormat="1" ht="12" customHeight="1" thickBot="1">
      <c r="A52" s="16" t="s">
        <v>261</v>
      </c>
      <c r="B52" s="266" t="s">
        <v>266</v>
      </c>
      <c r="C52" s="367"/>
      <c r="D52" s="367"/>
      <c r="E52" s="539">
        <f t="shared" si="0"/>
        <v>0</v>
      </c>
    </row>
    <row r="53" spans="1:5" s="379" customFormat="1" ht="12" customHeight="1" thickBot="1">
      <c r="A53" s="20" t="s">
        <v>160</v>
      </c>
      <c r="B53" s="21" t="s">
        <v>267</v>
      </c>
      <c r="C53" s="362">
        <f>SUM(C54:C56)</f>
        <v>0</v>
      </c>
      <c r="D53" s="362">
        <f>SUM(D54:D56)</f>
        <v>333500</v>
      </c>
      <c r="E53" s="236">
        <f>SUM(E54:E56)</f>
        <v>333500</v>
      </c>
    </row>
    <row r="54" spans="1:5" s="379" customFormat="1" ht="12" customHeight="1">
      <c r="A54" s="15" t="s">
        <v>90</v>
      </c>
      <c r="B54" s="380" t="s">
        <v>268</v>
      </c>
      <c r="C54" s="364"/>
      <c r="D54" s="364"/>
      <c r="E54" s="537">
        <f t="shared" si="0"/>
        <v>0</v>
      </c>
    </row>
    <row r="55" spans="1:5" s="379" customFormat="1" ht="12" customHeight="1">
      <c r="A55" s="14" t="s">
        <v>91</v>
      </c>
      <c r="B55" s="381" t="s">
        <v>401</v>
      </c>
      <c r="C55" s="363"/>
      <c r="D55" s="363"/>
      <c r="E55" s="537">
        <f t="shared" si="0"/>
        <v>0</v>
      </c>
    </row>
    <row r="56" spans="1:5" s="379" customFormat="1" ht="12" customHeight="1">
      <c r="A56" s="14" t="s">
        <v>271</v>
      </c>
      <c r="B56" s="381" t="s">
        <v>269</v>
      </c>
      <c r="C56" s="363"/>
      <c r="D56" s="363">
        <v>333500</v>
      </c>
      <c r="E56" s="537">
        <f t="shared" si="0"/>
        <v>333500</v>
      </c>
    </row>
    <row r="57" spans="1:5" s="379" customFormat="1" ht="12" customHeight="1" thickBot="1">
      <c r="A57" s="16" t="s">
        <v>272</v>
      </c>
      <c r="B57" s="266" t="s">
        <v>270</v>
      </c>
      <c r="C57" s="365"/>
      <c r="D57" s="365"/>
      <c r="E57" s="537">
        <f t="shared" si="0"/>
        <v>0</v>
      </c>
    </row>
    <row r="58" spans="1:5" s="379" customFormat="1" ht="12" customHeight="1" thickBot="1">
      <c r="A58" s="20" t="s">
        <v>22</v>
      </c>
      <c r="B58" s="264" t="s">
        <v>273</v>
      </c>
      <c r="C58" s="362">
        <f>SUM(C59:C61)</f>
        <v>0</v>
      </c>
      <c r="D58" s="362">
        <f>SUM(D59:D61)</f>
        <v>914250</v>
      </c>
      <c r="E58" s="236">
        <f>SUM(E59:E61)</f>
        <v>914250</v>
      </c>
    </row>
    <row r="59" spans="1:5" s="379" customFormat="1" ht="12" customHeight="1">
      <c r="A59" s="15" t="s">
        <v>161</v>
      </c>
      <c r="B59" s="380" t="s">
        <v>275</v>
      </c>
      <c r="C59" s="366"/>
      <c r="D59" s="366"/>
      <c r="E59" s="540">
        <f t="shared" si="0"/>
        <v>0</v>
      </c>
    </row>
    <row r="60" spans="1:5" s="379" customFormat="1" ht="12" customHeight="1">
      <c r="A60" s="14" t="s">
        <v>162</v>
      </c>
      <c r="B60" s="381" t="s">
        <v>402</v>
      </c>
      <c r="C60" s="366"/>
      <c r="D60" s="366">
        <v>914250</v>
      </c>
      <c r="E60" s="540">
        <f t="shared" si="0"/>
        <v>914250</v>
      </c>
    </row>
    <row r="61" spans="1:5" s="379" customFormat="1" ht="12" customHeight="1">
      <c r="A61" s="14" t="s">
        <v>205</v>
      </c>
      <c r="B61" s="381" t="s">
        <v>276</v>
      </c>
      <c r="C61" s="366"/>
      <c r="D61" s="366"/>
      <c r="E61" s="540">
        <f t="shared" si="0"/>
        <v>0</v>
      </c>
    </row>
    <row r="62" spans="1:5" s="379" customFormat="1" ht="12" customHeight="1" thickBot="1">
      <c r="A62" s="16" t="s">
        <v>274</v>
      </c>
      <c r="B62" s="266" t="s">
        <v>277</v>
      </c>
      <c r="C62" s="366"/>
      <c r="D62" s="366"/>
      <c r="E62" s="540">
        <f t="shared" si="0"/>
        <v>0</v>
      </c>
    </row>
    <row r="63" spans="1:5" s="379" customFormat="1" ht="12" customHeight="1" thickBot="1">
      <c r="A63" s="449" t="s">
        <v>450</v>
      </c>
      <c r="B63" s="21" t="s">
        <v>278</v>
      </c>
      <c r="C63" s="369">
        <f>+C6+C13+C20+C27+C35+C47+C53+C58</f>
        <v>259883375</v>
      </c>
      <c r="D63" s="369">
        <f>+D6+D13+D20+D27+D35+D47+D53+D58</f>
        <v>251684282</v>
      </c>
      <c r="E63" s="411">
        <f>+E6+E13+E20+E27+E35+E47+E53+E58</f>
        <v>511567657</v>
      </c>
    </row>
    <row r="64" spans="1:5" s="379" customFormat="1" ht="12" customHeight="1" thickBot="1">
      <c r="A64" s="427" t="s">
        <v>279</v>
      </c>
      <c r="B64" s="264" t="s">
        <v>280</v>
      </c>
      <c r="C64" s="362">
        <f>SUM(C65:C67)</f>
        <v>0</v>
      </c>
      <c r="D64" s="362">
        <f>SUM(D65:D67)</f>
        <v>0</v>
      </c>
      <c r="E64" s="236">
        <f>SUM(E65:E67)</f>
        <v>0</v>
      </c>
    </row>
    <row r="65" spans="1:5" s="379" customFormat="1" ht="12" customHeight="1">
      <c r="A65" s="15" t="s">
        <v>311</v>
      </c>
      <c r="B65" s="380" t="s">
        <v>281</v>
      </c>
      <c r="C65" s="366"/>
      <c r="D65" s="366"/>
      <c r="E65" s="540">
        <f aca="true" t="shared" si="1" ref="E65:E86">C65+D65</f>
        <v>0</v>
      </c>
    </row>
    <row r="66" spans="1:5" s="379" customFormat="1" ht="12" customHeight="1">
      <c r="A66" s="14" t="s">
        <v>320</v>
      </c>
      <c r="B66" s="381" t="s">
        <v>282</v>
      </c>
      <c r="C66" s="366"/>
      <c r="D66" s="366"/>
      <c r="E66" s="540">
        <f t="shared" si="1"/>
        <v>0</v>
      </c>
    </row>
    <row r="67" spans="1:5" s="379" customFormat="1" ht="12" customHeight="1" thickBot="1">
      <c r="A67" s="16" t="s">
        <v>321</v>
      </c>
      <c r="B67" s="443" t="s">
        <v>435</v>
      </c>
      <c r="C67" s="366"/>
      <c r="D67" s="366"/>
      <c r="E67" s="540">
        <f t="shared" si="1"/>
        <v>0</v>
      </c>
    </row>
    <row r="68" spans="1:5" s="379" customFormat="1" ht="12" customHeight="1" thickBot="1">
      <c r="A68" s="427" t="s">
        <v>284</v>
      </c>
      <c r="B68" s="264" t="s">
        <v>285</v>
      </c>
      <c r="C68" s="362">
        <f>SUM(C69:C72)</f>
        <v>46694266</v>
      </c>
      <c r="D68" s="362">
        <f>SUM(D69:D72)</f>
        <v>36885776</v>
      </c>
      <c r="E68" s="236">
        <f>SUM(E69:E72)</f>
        <v>83580042</v>
      </c>
    </row>
    <row r="69" spans="1:5" s="379" customFormat="1" ht="12" customHeight="1">
      <c r="A69" s="15" t="s">
        <v>138</v>
      </c>
      <c r="B69" s="380" t="s">
        <v>286</v>
      </c>
      <c r="C69" s="366">
        <v>46694266</v>
      </c>
      <c r="D69" s="366">
        <v>36885776</v>
      </c>
      <c r="E69" s="540">
        <f t="shared" si="1"/>
        <v>83580042</v>
      </c>
    </row>
    <row r="70" spans="1:5" s="379" customFormat="1" ht="12" customHeight="1">
      <c r="A70" s="14" t="s">
        <v>139</v>
      </c>
      <c r="B70" s="381" t="s">
        <v>287</v>
      </c>
      <c r="C70" s="366"/>
      <c r="D70" s="366"/>
      <c r="E70" s="540">
        <f t="shared" si="1"/>
        <v>0</v>
      </c>
    </row>
    <row r="71" spans="1:5" s="379" customFormat="1" ht="12" customHeight="1">
      <c r="A71" s="14" t="s">
        <v>312</v>
      </c>
      <c r="B71" s="381" t="s">
        <v>288</v>
      </c>
      <c r="C71" s="366"/>
      <c r="D71" s="366"/>
      <c r="E71" s="540">
        <f t="shared" si="1"/>
        <v>0</v>
      </c>
    </row>
    <row r="72" spans="1:5" s="379" customFormat="1" ht="12" customHeight="1" thickBot="1">
      <c r="A72" s="16" t="s">
        <v>313</v>
      </c>
      <c r="B72" s="266" t="s">
        <v>289</v>
      </c>
      <c r="C72" s="366"/>
      <c r="D72" s="366"/>
      <c r="E72" s="540">
        <f t="shared" si="1"/>
        <v>0</v>
      </c>
    </row>
    <row r="73" spans="1:5" s="379" customFormat="1" ht="12" customHeight="1" thickBot="1">
      <c r="A73" s="427" t="s">
        <v>290</v>
      </c>
      <c r="B73" s="264" t="s">
        <v>291</v>
      </c>
      <c r="C73" s="362">
        <f>SUM(C74:C75)</f>
        <v>6981293</v>
      </c>
      <c r="D73" s="362">
        <f>SUM(D74:D75)</f>
        <v>2620749</v>
      </c>
      <c r="E73" s="236">
        <f>SUM(E74:E75)</f>
        <v>9602042</v>
      </c>
    </row>
    <row r="74" spans="1:5" s="379" customFormat="1" ht="12" customHeight="1">
      <c r="A74" s="15" t="s">
        <v>314</v>
      </c>
      <c r="B74" s="380" t="s">
        <v>292</v>
      </c>
      <c r="C74" s="366">
        <v>6981293</v>
      </c>
      <c r="D74" s="366">
        <v>2620749</v>
      </c>
      <c r="E74" s="540">
        <f t="shared" si="1"/>
        <v>9602042</v>
      </c>
    </row>
    <row r="75" spans="1:5" s="379" customFormat="1" ht="12" customHeight="1" thickBot="1">
      <c r="A75" s="16" t="s">
        <v>315</v>
      </c>
      <c r="B75" s="266" t="s">
        <v>293</v>
      </c>
      <c r="C75" s="366"/>
      <c r="D75" s="366"/>
      <c r="E75" s="540">
        <f t="shared" si="1"/>
        <v>0</v>
      </c>
    </row>
    <row r="76" spans="1:5" s="379" customFormat="1" ht="12" customHeight="1" thickBot="1">
      <c r="A76" s="427" t="s">
        <v>294</v>
      </c>
      <c r="B76" s="264" t="s">
        <v>295</v>
      </c>
      <c r="C76" s="362">
        <f>SUM(C77:C79)</f>
        <v>0</v>
      </c>
      <c r="D76" s="362">
        <f>SUM(D77:D79)</f>
        <v>0</v>
      </c>
      <c r="E76" s="236">
        <f>SUM(E77:E79)</f>
        <v>0</v>
      </c>
    </row>
    <row r="77" spans="1:5" s="379" customFormat="1" ht="12" customHeight="1">
      <c r="A77" s="15" t="s">
        <v>316</v>
      </c>
      <c r="B77" s="380" t="s">
        <v>296</v>
      </c>
      <c r="C77" s="366"/>
      <c r="D77" s="366"/>
      <c r="E77" s="540">
        <f t="shared" si="1"/>
        <v>0</v>
      </c>
    </row>
    <row r="78" spans="1:5" s="379" customFormat="1" ht="12" customHeight="1">
      <c r="A78" s="14" t="s">
        <v>317</v>
      </c>
      <c r="B78" s="381" t="s">
        <v>297</v>
      </c>
      <c r="C78" s="366"/>
      <c r="D78" s="366"/>
      <c r="E78" s="540">
        <f t="shared" si="1"/>
        <v>0</v>
      </c>
    </row>
    <row r="79" spans="1:5" s="379" customFormat="1" ht="12" customHeight="1" thickBot="1">
      <c r="A79" s="16" t="s">
        <v>318</v>
      </c>
      <c r="B79" s="266" t="s">
        <v>298</v>
      </c>
      <c r="C79" s="366"/>
      <c r="D79" s="366"/>
      <c r="E79" s="540">
        <f t="shared" si="1"/>
        <v>0</v>
      </c>
    </row>
    <row r="80" spans="1:5" s="379" customFormat="1" ht="12" customHeight="1" thickBot="1">
      <c r="A80" s="427" t="s">
        <v>299</v>
      </c>
      <c r="B80" s="264" t="s">
        <v>319</v>
      </c>
      <c r="C80" s="362">
        <f>SUM(C81:C84)</f>
        <v>0</v>
      </c>
      <c r="D80" s="362">
        <f>SUM(D81:D84)</f>
        <v>0</v>
      </c>
      <c r="E80" s="236">
        <f>SUM(E81:E84)</f>
        <v>0</v>
      </c>
    </row>
    <row r="81" spans="1:5" s="379" customFormat="1" ht="12" customHeight="1">
      <c r="A81" s="384" t="s">
        <v>300</v>
      </c>
      <c r="B81" s="380" t="s">
        <v>301</v>
      </c>
      <c r="C81" s="366"/>
      <c r="D81" s="366"/>
      <c r="E81" s="540">
        <f t="shared" si="1"/>
        <v>0</v>
      </c>
    </row>
    <row r="82" spans="1:5" s="379" customFormat="1" ht="12" customHeight="1">
      <c r="A82" s="385" t="s">
        <v>302</v>
      </c>
      <c r="B82" s="381" t="s">
        <v>303</v>
      </c>
      <c r="C82" s="366"/>
      <c r="D82" s="366"/>
      <c r="E82" s="540">
        <f t="shared" si="1"/>
        <v>0</v>
      </c>
    </row>
    <row r="83" spans="1:5" s="379" customFormat="1" ht="12" customHeight="1">
      <c r="A83" s="385" t="s">
        <v>304</v>
      </c>
      <c r="B83" s="381" t="s">
        <v>305</v>
      </c>
      <c r="C83" s="366"/>
      <c r="D83" s="366"/>
      <c r="E83" s="540">
        <f t="shared" si="1"/>
        <v>0</v>
      </c>
    </row>
    <row r="84" spans="1:5" s="379" customFormat="1" ht="12" customHeight="1" thickBot="1">
      <c r="A84" s="386" t="s">
        <v>306</v>
      </c>
      <c r="B84" s="266" t="s">
        <v>307</v>
      </c>
      <c r="C84" s="366"/>
      <c r="D84" s="366"/>
      <c r="E84" s="540">
        <f t="shared" si="1"/>
        <v>0</v>
      </c>
    </row>
    <row r="85" spans="1:5" s="379" customFormat="1" ht="12" customHeight="1" thickBot="1">
      <c r="A85" s="427" t="s">
        <v>308</v>
      </c>
      <c r="B85" s="264" t="s">
        <v>449</v>
      </c>
      <c r="C85" s="429"/>
      <c r="D85" s="429"/>
      <c r="E85" s="236">
        <f t="shared" si="1"/>
        <v>0</v>
      </c>
    </row>
    <row r="86" spans="1:5" s="379" customFormat="1" ht="13.5" customHeight="1" thickBot="1">
      <c r="A86" s="427" t="s">
        <v>310</v>
      </c>
      <c r="B86" s="264" t="s">
        <v>309</v>
      </c>
      <c r="C86" s="429"/>
      <c r="D86" s="429"/>
      <c r="E86" s="236">
        <f t="shared" si="1"/>
        <v>0</v>
      </c>
    </row>
    <row r="87" spans="1:5" s="379" customFormat="1" ht="15.75" customHeight="1" thickBot="1">
      <c r="A87" s="427" t="s">
        <v>322</v>
      </c>
      <c r="B87" s="387" t="s">
        <v>452</v>
      </c>
      <c r="C87" s="369">
        <f>+C64+C68+C73+C76+C80+C86+C85</f>
        <v>53675559</v>
      </c>
      <c r="D87" s="369">
        <f>+D64+D68+D73+D76+D80+D86+D85</f>
        <v>39506525</v>
      </c>
      <c r="E87" s="411">
        <f>+E64+E68+E73+E76+E80+E86+E85</f>
        <v>93182084</v>
      </c>
    </row>
    <row r="88" spans="1:5" s="379" customFormat="1" ht="25.5" customHeight="1" thickBot="1">
      <c r="A88" s="428" t="s">
        <v>451</v>
      </c>
      <c r="B88" s="388" t="s">
        <v>453</v>
      </c>
      <c r="C88" s="369">
        <f>+C63+C87</f>
        <v>313558934</v>
      </c>
      <c r="D88" s="369">
        <f>+D63+D87</f>
        <v>291190807</v>
      </c>
      <c r="E88" s="411">
        <f>+E63+E87</f>
        <v>604749741</v>
      </c>
    </row>
    <row r="89" spans="1:3" s="379" customFormat="1" ht="83.25" customHeight="1">
      <c r="A89" s="5"/>
      <c r="B89" s="6"/>
      <c r="C89" s="276"/>
    </row>
    <row r="90" spans="1:5" ht="16.5" customHeight="1">
      <c r="A90" s="583" t="s">
        <v>44</v>
      </c>
      <c r="B90" s="583"/>
      <c r="C90" s="583"/>
      <c r="D90" s="583"/>
      <c r="E90" s="583"/>
    </row>
    <row r="91" spans="1:5" s="389" customFormat="1" ht="16.5" customHeight="1" thickBot="1">
      <c r="A91" s="592" t="s">
        <v>142</v>
      </c>
      <c r="B91" s="592"/>
      <c r="C91" s="122"/>
      <c r="E91" s="122" t="str">
        <f>E2</f>
        <v>Forintban!</v>
      </c>
    </row>
    <row r="92" spans="1:5" ht="15.75" customHeight="1">
      <c r="A92" s="585" t="s">
        <v>65</v>
      </c>
      <c r="B92" s="587" t="s">
        <v>580</v>
      </c>
      <c r="C92" s="589" t="str">
        <f>+CONCATENATE(LEFT('[1]ÖSSZEFÜGGÉSEK'!A6,4),". évi")</f>
        <v>2017. évi</v>
      </c>
      <c r="D92" s="590"/>
      <c r="E92" s="591"/>
    </row>
    <row r="93" spans="1:5" ht="24.75" thickBot="1">
      <c r="A93" s="586"/>
      <c r="B93" s="588"/>
      <c r="C93" s="533" t="s">
        <v>576</v>
      </c>
      <c r="D93" s="534" t="s">
        <v>581</v>
      </c>
      <c r="E93" s="535" t="str">
        <f>+CONCATENATE(LEFT('[1]ÖSSZEFÜGGÉSEK'!A6,4),".12.31",CHAR(10),"Módosítás utáni")</f>
        <v>2017.12.31
Módosítás utáni</v>
      </c>
    </row>
    <row r="94" spans="1:5" s="378" customFormat="1" ht="12" customHeight="1" thickBot="1">
      <c r="A94" s="31" t="s">
        <v>467</v>
      </c>
      <c r="B94" s="32" t="s">
        <v>468</v>
      </c>
      <c r="C94" s="32" t="s">
        <v>469</v>
      </c>
      <c r="D94" s="32" t="s">
        <v>471</v>
      </c>
      <c r="E94" s="541" t="s">
        <v>578</v>
      </c>
    </row>
    <row r="95" spans="1:5" ht="12" customHeight="1" thickBot="1">
      <c r="A95" s="22" t="s">
        <v>15</v>
      </c>
      <c r="B95" s="28" t="s">
        <v>411</v>
      </c>
      <c r="C95" s="361">
        <f>C96+C97+C98+C99+C100+C113</f>
        <v>305305585</v>
      </c>
      <c r="D95" s="361">
        <f>D96+D97+D98+D99+D100+D113</f>
        <v>-6291857</v>
      </c>
      <c r="E95" s="453">
        <f>E96+E97+E98+E99+E100+E113</f>
        <v>299013728</v>
      </c>
    </row>
    <row r="96" spans="1:5" ht="12" customHeight="1">
      <c r="A96" s="17" t="s">
        <v>92</v>
      </c>
      <c r="B96" s="10" t="s">
        <v>46</v>
      </c>
      <c r="C96" s="460">
        <v>113513122</v>
      </c>
      <c r="D96" s="460">
        <v>6858949</v>
      </c>
      <c r="E96" s="542">
        <f aca="true" t="shared" si="2" ref="E96:E129">C96+D96</f>
        <v>120372071</v>
      </c>
    </row>
    <row r="97" spans="1:5" ht="12" customHeight="1">
      <c r="A97" s="14" t="s">
        <v>93</v>
      </c>
      <c r="B97" s="8" t="s">
        <v>163</v>
      </c>
      <c r="C97" s="363">
        <v>23477193</v>
      </c>
      <c r="D97" s="363">
        <v>2969301</v>
      </c>
      <c r="E97" s="543">
        <f t="shared" si="2"/>
        <v>26446494</v>
      </c>
    </row>
    <row r="98" spans="1:5" ht="12" customHeight="1">
      <c r="A98" s="14" t="s">
        <v>94</v>
      </c>
      <c r="B98" s="8" t="s">
        <v>129</v>
      </c>
      <c r="C98" s="365">
        <v>121575270</v>
      </c>
      <c r="D98" s="365">
        <v>-13947603</v>
      </c>
      <c r="E98" s="544">
        <f t="shared" si="2"/>
        <v>107627667</v>
      </c>
    </row>
    <row r="99" spans="1:5" ht="12" customHeight="1">
      <c r="A99" s="14" t="s">
        <v>95</v>
      </c>
      <c r="B99" s="11" t="s">
        <v>164</v>
      </c>
      <c r="C99" s="365">
        <v>10680000</v>
      </c>
      <c r="D99" s="365">
        <v>-1976052</v>
      </c>
      <c r="E99" s="544">
        <f t="shared" si="2"/>
        <v>8703948</v>
      </c>
    </row>
    <row r="100" spans="1:5" ht="12" customHeight="1">
      <c r="A100" s="14" t="s">
        <v>106</v>
      </c>
      <c r="B100" s="19" t="s">
        <v>165</v>
      </c>
      <c r="C100" s="365">
        <v>33560000</v>
      </c>
      <c r="D100" s="365">
        <v>2303548</v>
      </c>
      <c r="E100" s="544">
        <f t="shared" si="2"/>
        <v>35863548</v>
      </c>
    </row>
    <row r="101" spans="1:5" ht="12" customHeight="1">
      <c r="A101" s="14" t="s">
        <v>96</v>
      </c>
      <c r="B101" s="8" t="s">
        <v>416</v>
      </c>
      <c r="C101" s="365"/>
      <c r="D101" s="365">
        <v>977678</v>
      </c>
      <c r="E101" s="544">
        <f t="shared" si="2"/>
        <v>977678</v>
      </c>
    </row>
    <row r="102" spans="1:5" ht="12" customHeight="1">
      <c r="A102" s="14" t="s">
        <v>97</v>
      </c>
      <c r="B102" s="127" t="s">
        <v>415</v>
      </c>
      <c r="C102" s="365"/>
      <c r="D102" s="365"/>
      <c r="E102" s="544">
        <f t="shared" si="2"/>
        <v>0</v>
      </c>
    </row>
    <row r="103" spans="1:5" ht="12" customHeight="1">
      <c r="A103" s="14" t="s">
        <v>107</v>
      </c>
      <c r="B103" s="127" t="s">
        <v>414</v>
      </c>
      <c r="C103" s="365"/>
      <c r="D103" s="365"/>
      <c r="E103" s="544">
        <f t="shared" si="2"/>
        <v>0</v>
      </c>
    </row>
    <row r="104" spans="1:5" ht="12" customHeight="1">
      <c r="A104" s="14" t="s">
        <v>108</v>
      </c>
      <c r="B104" s="125" t="s">
        <v>325</v>
      </c>
      <c r="C104" s="365"/>
      <c r="D104" s="365"/>
      <c r="E104" s="544">
        <f t="shared" si="2"/>
        <v>0</v>
      </c>
    </row>
    <row r="105" spans="1:5" ht="12" customHeight="1">
      <c r="A105" s="14" t="s">
        <v>109</v>
      </c>
      <c r="B105" s="126" t="s">
        <v>326</v>
      </c>
      <c r="C105" s="365"/>
      <c r="D105" s="365"/>
      <c r="E105" s="544">
        <f t="shared" si="2"/>
        <v>0</v>
      </c>
    </row>
    <row r="106" spans="1:5" ht="12" customHeight="1">
      <c r="A106" s="14" t="s">
        <v>110</v>
      </c>
      <c r="B106" s="126" t="s">
        <v>327</v>
      </c>
      <c r="C106" s="365"/>
      <c r="D106" s="365"/>
      <c r="E106" s="544">
        <f t="shared" si="2"/>
        <v>0</v>
      </c>
    </row>
    <row r="107" spans="1:5" ht="12" customHeight="1">
      <c r="A107" s="14" t="s">
        <v>112</v>
      </c>
      <c r="B107" s="125" t="s">
        <v>328</v>
      </c>
      <c r="C107" s="365">
        <v>2080000</v>
      </c>
      <c r="D107" s="365">
        <v>150612</v>
      </c>
      <c r="E107" s="544">
        <f t="shared" si="2"/>
        <v>2230612</v>
      </c>
    </row>
    <row r="108" spans="1:5" ht="12" customHeight="1">
      <c r="A108" s="14" t="s">
        <v>166</v>
      </c>
      <c r="B108" s="125" t="s">
        <v>329</v>
      </c>
      <c r="C108" s="365"/>
      <c r="D108" s="365"/>
      <c r="E108" s="544">
        <f t="shared" si="2"/>
        <v>0</v>
      </c>
    </row>
    <row r="109" spans="1:5" ht="12" customHeight="1">
      <c r="A109" s="14" t="s">
        <v>323</v>
      </c>
      <c r="B109" s="126" t="s">
        <v>330</v>
      </c>
      <c r="C109" s="365"/>
      <c r="D109" s="365"/>
      <c r="E109" s="544">
        <f t="shared" si="2"/>
        <v>0</v>
      </c>
    </row>
    <row r="110" spans="1:5" ht="12" customHeight="1">
      <c r="A110" s="13" t="s">
        <v>324</v>
      </c>
      <c r="B110" s="127" t="s">
        <v>331</v>
      </c>
      <c r="C110" s="365"/>
      <c r="D110" s="365"/>
      <c r="E110" s="544">
        <f t="shared" si="2"/>
        <v>0</v>
      </c>
    </row>
    <row r="111" spans="1:5" ht="12" customHeight="1">
      <c r="A111" s="14" t="s">
        <v>412</v>
      </c>
      <c r="B111" s="127" t="s">
        <v>332</v>
      </c>
      <c r="C111" s="365"/>
      <c r="D111" s="365"/>
      <c r="E111" s="544">
        <f t="shared" si="2"/>
        <v>0</v>
      </c>
    </row>
    <row r="112" spans="1:5" ht="12" customHeight="1">
      <c r="A112" s="16" t="s">
        <v>413</v>
      </c>
      <c r="B112" s="127" t="s">
        <v>333</v>
      </c>
      <c r="C112" s="365">
        <v>31480000</v>
      </c>
      <c r="D112" s="365">
        <v>1175258</v>
      </c>
      <c r="E112" s="544">
        <f t="shared" si="2"/>
        <v>32655258</v>
      </c>
    </row>
    <row r="113" spans="1:5" ht="12" customHeight="1">
      <c r="A113" s="14" t="s">
        <v>417</v>
      </c>
      <c r="B113" s="11" t="s">
        <v>47</v>
      </c>
      <c r="C113" s="363">
        <v>2500000</v>
      </c>
      <c r="D113" s="363">
        <v>-2500000</v>
      </c>
      <c r="E113" s="543">
        <f t="shared" si="2"/>
        <v>0</v>
      </c>
    </row>
    <row r="114" spans="1:5" ht="12" customHeight="1">
      <c r="A114" s="14" t="s">
        <v>418</v>
      </c>
      <c r="B114" s="8" t="s">
        <v>420</v>
      </c>
      <c r="C114" s="363">
        <v>2500000</v>
      </c>
      <c r="D114" s="363">
        <v>-2500000</v>
      </c>
      <c r="E114" s="543">
        <f t="shared" si="2"/>
        <v>0</v>
      </c>
    </row>
    <row r="115" spans="1:5" ht="12" customHeight="1" thickBot="1">
      <c r="A115" s="18" t="s">
        <v>419</v>
      </c>
      <c r="B115" s="447" t="s">
        <v>421</v>
      </c>
      <c r="C115" s="461"/>
      <c r="D115" s="461"/>
      <c r="E115" s="545">
        <f t="shared" si="2"/>
        <v>0</v>
      </c>
    </row>
    <row r="116" spans="1:5" ht="12" customHeight="1" thickBot="1">
      <c r="A116" s="444" t="s">
        <v>16</v>
      </c>
      <c r="B116" s="445" t="s">
        <v>334</v>
      </c>
      <c r="C116" s="462">
        <f>+C117+C119+C121</f>
        <v>8253349</v>
      </c>
      <c r="D116" s="362">
        <f>+D117+D119+D121</f>
        <v>219205365</v>
      </c>
      <c r="E116" s="456">
        <f>+E117+E119+E121</f>
        <v>227458714</v>
      </c>
    </row>
    <row r="117" spans="1:5" ht="12" customHeight="1">
      <c r="A117" s="15" t="s">
        <v>98</v>
      </c>
      <c r="B117" s="8" t="s">
        <v>204</v>
      </c>
      <c r="C117" s="364">
        <v>6983349</v>
      </c>
      <c r="D117" s="546">
        <v>175357067</v>
      </c>
      <c r="E117" s="537">
        <f t="shared" si="2"/>
        <v>182340416</v>
      </c>
    </row>
    <row r="118" spans="1:5" ht="12" customHeight="1">
      <c r="A118" s="15" t="s">
        <v>99</v>
      </c>
      <c r="B118" s="12" t="s">
        <v>338</v>
      </c>
      <c r="C118" s="364"/>
      <c r="D118" s="546">
        <v>160348571</v>
      </c>
      <c r="E118" s="537">
        <f t="shared" si="2"/>
        <v>160348571</v>
      </c>
    </row>
    <row r="119" spans="1:5" ht="12" customHeight="1">
      <c r="A119" s="15" t="s">
        <v>100</v>
      </c>
      <c r="B119" s="12" t="s">
        <v>167</v>
      </c>
      <c r="C119" s="363">
        <v>1270000</v>
      </c>
      <c r="D119" s="547">
        <v>40248298</v>
      </c>
      <c r="E119" s="543">
        <f t="shared" si="2"/>
        <v>41518298</v>
      </c>
    </row>
    <row r="120" spans="1:5" ht="12" customHeight="1">
      <c r="A120" s="15" t="s">
        <v>101</v>
      </c>
      <c r="B120" s="12" t="s">
        <v>339</v>
      </c>
      <c r="C120" s="363"/>
      <c r="D120" s="547"/>
      <c r="E120" s="543">
        <f t="shared" si="2"/>
        <v>0</v>
      </c>
    </row>
    <row r="121" spans="1:5" ht="12" customHeight="1">
      <c r="A121" s="15" t="s">
        <v>102</v>
      </c>
      <c r="B121" s="266" t="s">
        <v>206</v>
      </c>
      <c r="C121" s="363"/>
      <c r="D121" s="547">
        <v>3600000</v>
      </c>
      <c r="E121" s="543">
        <f t="shared" si="2"/>
        <v>3600000</v>
      </c>
    </row>
    <row r="122" spans="1:5" ht="12" customHeight="1">
      <c r="A122" s="15" t="s">
        <v>111</v>
      </c>
      <c r="B122" s="265" t="s">
        <v>403</v>
      </c>
      <c r="C122" s="363"/>
      <c r="D122" s="547"/>
      <c r="E122" s="543">
        <f t="shared" si="2"/>
        <v>0</v>
      </c>
    </row>
    <row r="123" spans="1:5" ht="12" customHeight="1">
      <c r="A123" s="15" t="s">
        <v>113</v>
      </c>
      <c r="B123" s="376" t="s">
        <v>344</v>
      </c>
      <c r="C123" s="363"/>
      <c r="D123" s="547"/>
      <c r="E123" s="543">
        <f t="shared" si="2"/>
        <v>0</v>
      </c>
    </row>
    <row r="124" spans="1:5" ht="22.5">
      <c r="A124" s="15" t="s">
        <v>168</v>
      </c>
      <c r="B124" s="126" t="s">
        <v>327</v>
      </c>
      <c r="C124" s="363"/>
      <c r="D124" s="547"/>
      <c r="E124" s="543">
        <f t="shared" si="2"/>
        <v>0</v>
      </c>
    </row>
    <row r="125" spans="1:5" ht="12" customHeight="1">
      <c r="A125" s="15" t="s">
        <v>169</v>
      </c>
      <c r="B125" s="126" t="s">
        <v>343</v>
      </c>
      <c r="C125" s="363"/>
      <c r="D125" s="547"/>
      <c r="E125" s="543">
        <f t="shared" si="2"/>
        <v>0</v>
      </c>
    </row>
    <row r="126" spans="1:5" ht="12" customHeight="1">
      <c r="A126" s="15" t="s">
        <v>170</v>
      </c>
      <c r="B126" s="126" t="s">
        <v>342</v>
      </c>
      <c r="C126" s="363"/>
      <c r="D126" s="547"/>
      <c r="E126" s="543">
        <f t="shared" si="2"/>
        <v>0</v>
      </c>
    </row>
    <row r="127" spans="1:5" ht="12" customHeight="1">
      <c r="A127" s="15" t="s">
        <v>335</v>
      </c>
      <c r="B127" s="126" t="s">
        <v>330</v>
      </c>
      <c r="C127" s="363"/>
      <c r="D127" s="547"/>
      <c r="E127" s="543">
        <f t="shared" si="2"/>
        <v>0</v>
      </c>
    </row>
    <row r="128" spans="1:5" ht="12" customHeight="1">
      <c r="A128" s="15" t="s">
        <v>336</v>
      </c>
      <c r="B128" s="126" t="s">
        <v>341</v>
      </c>
      <c r="C128" s="363"/>
      <c r="D128" s="547">
        <v>3600000</v>
      </c>
      <c r="E128" s="543">
        <f t="shared" si="2"/>
        <v>3600000</v>
      </c>
    </row>
    <row r="129" spans="1:5" ht="23.25" thickBot="1">
      <c r="A129" s="13" t="s">
        <v>337</v>
      </c>
      <c r="B129" s="126" t="s">
        <v>340</v>
      </c>
      <c r="C129" s="365"/>
      <c r="D129" s="548"/>
      <c r="E129" s="544">
        <f t="shared" si="2"/>
        <v>0</v>
      </c>
    </row>
    <row r="130" spans="1:5" ht="12" customHeight="1" thickBot="1">
      <c r="A130" s="20" t="s">
        <v>17</v>
      </c>
      <c r="B130" s="110" t="s">
        <v>422</v>
      </c>
      <c r="C130" s="362">
        <f>+C95+C116</f>
        <v>313558934</v>
      </c>
      <c r="D130" s="549">
        <f>+D95+D116</f>
        <v>212913508</v>
      </c>
      <c r="E130" s="236">
        <f>+E95+E116</f>
        <v>526472442</v>
      </c>
    </row>
    <row r="131" spans="1:5" ht="12" customHeight="1" thickBot="1">
      <c r="A131" s="20" t="s">
        <v>18</v>
      </c>
      <c r="B131" s="110" t="s">
        <v>582</v>
      </c>
      <c r="C131" s="362">
        <f>+C132+C133+C134</f>
        <v>0</v>
      </c>
      <c r="D131" s="549">
        <f>+D132+D133+D134</f>
        <v>0</v>
      </c>
      <c r="E131" s="236">
        <f>+E132+E133+E134</f>
        <v>0</v>
      </c>
    </row>
    <row r="132" spans="1:5" ht="12" customHeight="1">
      <c r="A132" s="15" t="s">
        <v>239</v>
      </c>
      <c r="B132" s="12" t="s">
        <v>430</v>
      </c>
      <c r="C132" s="363"/>
      <c r="D132" s="547"/>
      <c r="E132" s="543">
        <f aca="true" t="shared" si="3" ref="E132:E154">C132+D132</f>
        <v>0</v>
      </c>
    </row>
    <row r="133" spans="1:5" ht="12" customHeight="1">
      <c r="A133" s="15" t="s">
        <v>240</v>
      </c>
      <c r="B133" s="12" t="s">
        <v>431</v>
      </c>
      <c r="C133" s="363"/>
      <c r="D133" s="547"/>
      <c r="E133" s="543">
        <f t="shared" si="3"/>
        <v>0</v>
      </c>
    </row>
    <row r="134" spans="1:5" ht="12" customHeight="1" thickBot="1">
      <c r="A134" s="13" t="s">
        <v>241</v>
      </c>
      <c r="B134" s="12" t="s">
        <v>432</v>
      </c>
      <c r="C134" s="363"/>
      <c r="D134" s="547"/>
      <c r="E134" s="543">
        <f t="shared" si="3"/>
        <v>0</v>
      </c>
    </row>
    <row r="135" spans="1:5" ht="12" customHeight="1" thickBot="1">
      <c r="A135" s="20" t="s">
        <v>19</v>
      </c>
      <c r="B135" s="110" t="s">
        <v>424</v>
      </c>
      <c r="C135" s="362">
        <f>SUM(C136:C141)</f>
        <v>0</v>
      </c>
      <c r="D135" s="549">
        <f>SUM(D136:D141)</f>
        <v>75000000</v>
      </c>
      <c r="E135" s="236">
        <f>SUM(E136:E141)</f>
        <v>75000000</v>
      </c>
    </row>
    <row r="136" spans="1:5" ht="12" customHeight="1">
      <c r="A136" s="15" t="s">
        <v>85</v>
      </c>
      <c r="B136" s="9" t="s">
        <v>433</v>
      </c>
      <c r="C136" s="363"/>
      <c r="D136" s="547">
        <v>75000000</v>
      </c>
      <c r="E136" s="543">
        <f t="shared" si="3"/>
        <v>75000000</v>
      </c>
    </row>
    <row r="137" spans="1:5" ht="12" customHeight="1">
      <c r="A137" s="15" t="s">
        <v>86</v>
      </c>
      <c r="B137" s="9" t="s">
        <v>425</v>
      </c>
      <c r="C137" s="363"/>
      <c r="D137" s="547"/>
      <c r="E137" s="543">
        <f t="shared" si="3"/>
        <v>0</v>
      </c>
    </row>
    <row r="138" spans="1:5" ht="12" customHeight="1">
      <c r="A138" s="15" t="s">
        <v>87</v>
      </c>
      <c r="B138" s="9" t="s">
        <v>426</v>
      </c>
      <c r="C138" s="363"/>
      <c r="D138" s="547"/>
      <c r="E138" s="543">
        <f t="shared" si="3"/>
        <v>0</v>
      </c>
    </row>
    <row r="139" spans="1:5" ht="12" customHeight="1">
      <c r="A139" s="15" t="s">
        <v>155</v>
      </c>
      <c r="B139" s="9" t="s">
        <v>427</v>
      </c>
      <c r="C139" s="363"/>
      <c r="D139" s="547"/>
      <c r="E139" s="543">
        <f t="shared" si="3"/>
        <v>0</v>
      </c>
    </row>
    <row r="140" spans="1:5" ht="12" customHeight="1">
      <c r="A140" s="15" t="s">
        <v>156</v>
      </c>
      <c r="B140" s="9" t="s">
        <v>428</v>
      </c>
      <c r="C140" s="363"/>
      <c r="D140" s="547"/>
      <c r="E140" s="543">
        <f t="shared" si="3"/>
        <v>0</v>
      </c>
    </row>
    <row r="141" spans="1:5" ht="12" customHeight="1" thickBot="1">
      <c r="A141" s="13" t="s">
        <v>157</v>
      </c>
      <c r="B141" s="9" t="s">
        <v>429</v>
      </c>
      <c r="C141" s="363"/>
      <c r="D141" s="547"/>
      <c r="E141" s="543">
        <f t="shared" si="3"/>
        <v>0</v>
      </c>
    </row>
    <row r="142" spans="1:5" ht="12" customHeight="1" thickBot="1">
      <c r="A142" s="20" t="s">
        <v>20</v>
      </c>
      <c r="B142" s="110" t="s">
        <v>437</v>
      </c>
      <c r="C142" s="369">
        <f>+C143+C144+C145+C146</f>
        <v>0</v>
      </c>
      <c r="D142" s="550">
        <f>+D143+D144+D145+D146</f>
        <v>3277299</v>
      </c>
      <c r="E142" s="411">
        <f>+E143+E144+E145+E146</f>
        <v>3277299</v>
      </c>
    </row>
    <row r="143" spans="1:5" ht="12" customHeight="1">
      <c r="A143" s="15" t="s">
        <v>88</v>
      </c>
      <c r="B143" s="9" t="s">
        <v>345</v>
      </c>
      <c r="C143" s="363"/>
      <c r="D143" s="547"/>
      <c r="E143" s="543">
        <f t="shared" si="3"/>
        <v>0</v>
      </c>
    </row>
    <row r="144" spans="1:5" ht="12" customHeight="1">
      <c r="A144" s="15" t="s">
        <v>89</v>
      </c>
      <c r="B144" s="9" t="s">
        <v>346</v>
      </c>
      <c r="C144" s="363"/>
      <c r="D144" s="547">
        <v>3277299</v>
      </c>
      <c r="E144" s="543">
        <f t="shared" si="3"/>
        <v>3277299</v>
      </c>
    </row>
    <row r="145" spans="1:5" ht="12" customHeight="1">
      <c r="A145" s="15" t="s">
        <v>259</v>
      </c>
      <c r="B145" s="9" t="s">
        <v>438</v>
      </c>
      <c r="C145" s="363"/>
      <c r="D145" s="547"/>
      <c r="E145" s="543">
        <f t="shared" si="3"/>
        <v>0</v>
      </c>
    </row>
    <row r="146" spans="1:5" ht="12" customHeight="1" thickBot="1">
      <c r="A146" s="13" t="s">
        <v>260</v>
      </c>
      <c r="B146" s="7" t="s">
        <v>365</v>
      </c>
      <c r="C146" s="363"/>
      <c r="D146" s="547"/>
      <c r="E146" s="543">
        <f t="shared" si="3"/>
        <v>0</v>
      </c>
    </row>
    <row r="147" spans="1:5" ht="12" customHeight="1" thickBot="1">
      <c r="A147" s="20" t="s">
        <v>21</v>
      </c>
      <c r="B147" s="110" t="s">
        <v>439</v>
      </c>
      <c r="C147" s="463">
        <f>SUM(C148:C152)</f>
        <v>0</v>
      </c>
      <c r="D147" s="551">
        <f>SUM(D148:D152)</f>
        <v>0</v>
      </c>
      <c r="E147" s="457">
        <f>SUM(E148:E152)</f>
        <v>0</v>
      </c>
    </row>
    <row r="148" spans="1:5" ht="12" customHeight="1">
      <c r="A148" s="15" t="s">
        <v>90</v>
      </c>
      <c r="B148" s="9" t="s">
        <v>434</v>
      </c>
      <c r="C148" s="363"/>
      <c r="D148" s="547"/>
      <c r="E148" s="543">
        <f t="shared" si="3"/>
        <v>0</v>
      </c>
    </row>
    <row r="149" spans="1:5" ht="12" customHeight="1">
      <c r="A149" s="15" t="s">
        <v>91</v>
      </c>
      <c r="B149" s="9" t="s">
        <v>441</v>
      </c>
      <c r="C149" s="363"/>
      <c r="D149" s="547"/>
      <c r="E149" s="543">
        <f t="shared" si="3"/>
        <v>0</v>
      </c>
    </row>
    <row r="150" spans="1:5" ht="12" customHeight="1">
      <c r="A150" s="15" t="s">
        <v>271</v>
      </c>
      <c r="B150" s="9" t="s">
        <v>436</v>
      </c>
      <c r="C150" s="363"/>
      <c r="D150" s="547"/>
      <c r="E150" s="543">
        <f t="shared" si="3"/>
        <v>0</v>
      </c>
    </row>
    <row r="151" spans="1:5" ht="12" customHeight="1">
      <c r="A151" s="15" t="s">
        <v>272</v>
      </c>
      <c r="B151" s="9" t="s">
        <v>442</v>
      </c>
      <c r="C151" s="363"/>
      <c r="D151" s="547"/>
      <c r="E151" s="543">
        <f t="shared" si="3"/>
        <v>0</v>
      </c>
    </row>
    <row r="152" spans="1:5" ht="12" customHeight="1" thickBot="1">
      <c r="A152" s="15" t="s">
        <v>440</v>
      </c>
      <c r="B152" s="9" t="s">
        <v>443</v>
      </c>
      <c r="C152" s="363"/>
      <c r="D152" s="547"/>
      <c r="E152" s="544">
        <f t="shared" si="3"/>
        <v>0</v>
      </c>
    </row>
    <row r="153" spans="1:5" ht="12" customHeight="1" thickBot="1">
      <c r="A153" s="20" t="s">
        <v>22</v>
      </c>
      <c r="B153" s="110" t="s">
        <v>444</v>
      </c>
      <c r="C153" s="464"/>
      <c r="D153" s="552"/>
      <c r="E153" s="553">
        <f t="shared" si="3"/>
        <v>0</v>
      </c>
    </row>
    <row r="154" spans="1:5" ht="12" customHeight="1" thickBot="1">
      <c r="A154" s="20" t="s">
        <v>23</v>
      </c>
      <c r="B154" s="110" t="s">
        <v>445</v>
      </c>
      <c r="C154" s="464"/>
      <c r="D154" s="552"/>
      <c r="E154" s="537">
        <f t="shared" si="3"/>
        <v>0</v>
      </c>
    </row>
    <row r="155" spans="1:9" ht="15" customHeight="1" thickBot="1">
      <c r="A155" s="20" t="s">
        <v>24</v>
      </c>
      <c r="B155" s="110" t="s">
        <v>447</v>
      </c>
      <c r="C155" s="465">
        <f>+C131+C135+C142+C147+C153+C154</f>
        <v>0</v>
      </c>
      <c r="D155" s="554">
        <f>+D131+D135+D142+D147+D153+D154</f>
        <v>78277299</v>
      </c>
      <c r="E155" s="459">
        <f>+E131+E135+E142+E147+E153+E154</f>
        <v>78277299</v>
      </c>
      <c r="F155" s="391"/>
      <c r="G155" s="392"/>
      <c r="H155" s="392"/>
      <c r="I155" s="392"/>
    </row>
    <row r="156" spans="1:5" s="379" customFormat="1" ht="12.75" customHeight="1" thickBot="1">
      <c r="A156" s="267" t="s">
        <v>25</v>
      </c>
      <c r="B156" s="347" t="s">
        <v>446</v>
      </c>
      <c r="C156" s="465">
        <f>+C130+C155</f>
        <v>313558934</v>
      </c>
      <c r="D156" s="554">
        <f>+D130+D155</f>
        <v>291190807</v>
      </c>
      <c r="E156" s="459">
        <f>+E130+E155</f>
        <v>604749741</v>
      </c>
    </row>
    <row r="157" ht="7.5" customHeight="1"/>
    <row r="158" spans="1:5" ht="15.75">
      <c r="A158" s="593" t="s">
        <v>347</v>
      </c>
      <c r="B158" s="593"/>
      <c r="C158" s="593"/>
      <c r="D158" s="593"/>
      <c r="E158" s="593"/>
    </row>
    <row r="159" spans="1:5" ht="15" customHeight="1" thickBot="1">
      <c r="A159" s="584" t="s">
        <v>143</v>
      </c>
      <c r="B159" s="584"/>
      <c r="C159" s="279"/>
      <c r="E159" s="279" t="str">
        <f>E91</f>
        <v>Forintban!</v>
      </c>
    </row>
    <row r="160" spans="1:5" ht="25.5" customHeight="1" thickBot="1">
      <c r="A160" s="20">
        <v>1</v>
      </c>
      <c r="B160" s="27" t="s">
        <v>448</v>
      </c>
      <c r="C160" s="555">
        <f>+C63-C130</f>
        <v>-53675559</v>
      </c>
      <c r="D160" s="362">
        <f>+D63-D130</f>
        <v>38770774</v>
      </c>
      <c r="E160" s="236">
        <f>+E63-E130</f>
        <v>-14904785</v>
      </c>
    </row>
    <row r="161" spans="1:5" ht="32.25" customHeight="1" thickBot="1">
      <c r="A161" s="20" t="s">
        <v>16</v>
      </c>
      <c r="B161" s="27" t="s">
        <v>454</v>
      </c>
      <c r="C161" s="362">
        <f>+C87-C155</f>
        <v>53675559</v>
      </c>
      <c r="D161" s="362">
        <f>+D87-D155</f>
        <v>-38770774</v>
      </c>
      <c r="E161" s="236">
        <f>+E87-E155</f>
        <v>14904785</v>
      </c>
    </row>
    <row r="162" spans="1:4" ht="18.75">
      <c r="A162" s="727" t="s">
        <v>627</v>
      </c>
      <c r="B162" s="727"/>
      <c r="C162" s="727"/>
      <c r="D162" s="727"/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1:E1"/>
    <mergeCell ref="A2:B2"/>
    <mergeCell ref="A3:A4"/>
    <mergeCell ref="B3:B4"/>
    <mergeCell ref="C3:E3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Sajószöged Községi Önkormányzat
2017.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zoomScaleNormal="124" workbookViewId="0" topLeftCell="A1">
      <selection activeCell="O8" sqref="O8"/>
    </sheetView>
  </sheetViews>
  <sheetFormatPr defaultColWidth="9.00390625" defaultRowHeight="12.75"/>
  <cols>
    <col min="1" max="1" width="4.875" style="89" customWidth="1"/>
    <col min="2" max="2" width="31.125" style="102" customWidth="1"/>
    <col min="3" max="4" width="9.00390625" style="102" customWidth="1"/>
    <col min="5" max="5" width="9.50390625" style="102" customWidth="1"/>
    <col min="6" max="6" width="8.875" style="102" customWidth="1"/>
    <col min="7" max="7" width="8.625" style="102" customWidth="1"/>
    <col min="8" max="8" width="8.875" style="102" customWidth="1"/>
    <col min="9" max="9" width="8.125" style="102" customWidth="1"/>
    <col min="10" max="14" width="9.50390625" style="102" customWidth="1"/>
    <col min="15" max="15" width="12.625" style="89" customWidth="1"/>
    <col min="16" max="16384" width="9.375" style="102" customWidth="1"/>
  </cols>
  <sheetData>
    <row r="1" spans="1:15" ht="31.5" customHeight="1">
      <c r="A1" s="639" t="str">
        <f>+CONCATENATE("Előirányzat-felhasználási terv",CHAR(10),LEFT(ÖSSZEFÜGGÉSEK!A5,4),". évre")</f>
        <v>Előirányzat-felhasználási terv
2017. évre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ht="16.5" thickBot="1">
      <c r="O2" s="4"/>
    </row>
    <row r="3" spans="1:15" s="89" customFormat="1" ht="25.5" customHeight="1" thickBot="1">
      <c r="A3" s="86" t="s">
        <v>13</v>
      </c>
      <c r="B3" s="87" t="s">
        <v>57</v>
      </c>
      <c r="C3" s="87" t="s">
        <v>67</v>
      </c>
      <c r="D3" s="87" t="s">
        <v>68</v>
      </c>
      <c r="E3" s="87" t="s">
        <v>69</v>
      </c>
      <c r="F3" s="87" t="s">
        <v>70</v>
      </c>
      <c r="G3" s="87" t="s">
        <v>71</v>
      </c>
      <c r="H3" s="87" t="s">
        <v>72</v>
      </c>
      <c r="I3" s="87" t="s">
        <v>73</v>
      </c>
      <c r="J3" s="87" t="s">
        <v>74</v>
      </c>
      <c r="K3" s="87" t="s">
        <v>75</v>
      </c>
      <c r="L3" s="87" t="s">
        <v>76</v>
      </c>
      <c r="M3" s="87" t="s">
        <v>77</v>
      </c>
      <c r="N3" s="87" t="s">
        <v>78</v>
      </c>
      <c r="O3" s="88" t="s">
        <v>49</v>
      </c>
    </row>
    <row r="4" spans="1:15" s="91" customFormat="1" ht="15" customHeight="1" thickBot="1">
      <c r="A4" s="90" t="s">
        <v>15</v>
      </c>
      <c r="B4" s="636" t="s">
        <v>52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8"/>
    </row>
    <row r="5" spans="1:15" s="91" customFormat="1" ht="22.5">
      <c r="A5" s="92" t="s">
        <v>16</v>
      </c>
      <c r="B5" s="442" t="s">
        <v>348</v>
      </c>
      <c r="C5" s="504">
        <v>7683928</v>
      </c>
      <c r="D5" s="504">
        <v>7683928</v>
      </c>
      <c r="E5" s="504">
        <v>7683928</v>
      </c>
      <c r="F5" s="504">
        <v>7683928</v>
      </c>
      <c r="G5" s="504">
        <v>7683928</v>
      </c>
      <c r="H5" s="504">
        <v>7683928</v>
      </c>
      <c r="I5" s="504">
        <v>7683928</v>
      </c>
      <c r="J5" s="504">
        <v>7683928</v>
      </c>
      <c r="K5" s="504">
        <v>7683928</v>
      </c>
      <c r="L5" s="504">
        <v>7683928</v>
      </c>
      <c r="M5" s="504">
        <v>7683928</v>
      </c>
      <c r="N5" s="504">
        <v>7683929</v>
      </c>
      <c r="O5" s="93">
        <f aca="true" t="shared" si="0" ref="O5:O25">SUM(C5:N5)</f>
        <v>92207137</v>
      </c>
    </row>
    <row r="6" spans="1:15" s="96" customFormat="1" ht="22.5">
      <c r="A6" s="94" t="s">
        <v>17</v>
      </c>
      <c r="B6" s="260" t="s">
        <v>394</v>
      </c>
      <c r="C6" s="505">
        <v>1393180</v>
      </c>
      <c r="D6" s="505">
        <v>1393180</v>
      </c>
      <c r="E6" s="505">
        <v>1393180</v>
      </c>
      <c r="F6" s="505">
        <v>1393180</v>
      </c>
      <c r="G6" s="505">
        <v>1393180</v>
      </c>
      <c r="H6" s="505">
        <v>1393180</v>
      </c>
      <c r="I6" s="505">
        <v>1393180</v>
      </c>
      <c r="J6" s="505">
        <v>1393180</v>
      </c>
      <c r="K6" s="505">
        <v>1393180</v>
      </c>
      <c r="L6" s="505">
        <v>1393180</v>
      </c>
      <c r="M6" s="505">
        <v>1393180</v>
      </c>
      <c r="N6" s="505">
        <v>1393180</v>
      </c>
      <c r="O6" s="95">
        <f t="shared" si="0"/>
        <v>16718160</v>
      </c>
    </row>
    <row r="7" spans="1:15" s="96" customFormat="1" ht="22.5">
      <c r="A7" s="94" t="s">
        <v>18</v>
      </c>
      <c r="B7" s="259" t="s">
        <v>395</v>
      </c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97">
        <f t="shared" si="0"/>
        <v>0</v>
      </c>
    </row>
    <row r="8" spans="1:15" s="96" customFormat="1" ht="13.5" customHeight="1">
      <c r="A8" s="94" t="s">
        <v>19</v>
      </c>
      <c r="B8" s="258" t="s">
        <v>154</v>
      </c>
      <c r="C8" s="505"/>
      <c r="D8" s="505">
        <v>11906852</v>
      </c>
      <c r="E8" s="505">
        <v>22160201</v>
      </c>
      <c r="F8" s="505">
        <v>13906852</v>
      </c>
      <c r="G8" s="505">
        <v>2026095</v>
      </c>
      <c r="H8" s="505"/>
      <c r="I8" s="505"/>
      <c r="J8" s="505">
        <v>5832606</v>
      </c>
      <c r="K8" s="505">
        <v>16406852</v>
      </c>
      <c r="L8" s="505">
        <v>13906852</v>
      </c>
      <c r="M8" s="505">
        <v>13906849</v>
      </c>
      <c r="N8" s="505">
        <v>13906841</v>
      </c>
      <c r="O8" s="95">
        <f t="shared" si="0"/>
        <v>113960000</v>
      </c>
    </row>
    <row r="9" spans="1:15" s="96" customFormat="1" ht="13.5" customHeight="1">
      <c r="A9" s="94" t="s">
        <v>20</v>
      </c>
      <c r="B9" s="258" t="s">
        <v>396</v>
      </c>
      <c r="C9" s="505">
        <v>2249840</v>
      </c>
      <c r="D9" s="505">
        <v>2249840</v>
      </c>
      <c r="E9" s="505">
        <v>2249840</v>
      </c>
      <c r="F9" s="505">
        <v>2249840</v>
      </c>
      <c r="G9" s="505">
        <v>2249840</v>
      </c>
      <c r="H9" s="505">
        <v>2249840</v>
      </c>
      <c r="I9" s="505">
        <v>2249840</v>
      </c>
      <c r="J9" s="505">
        <v>2249840</v>
      </c>
      <c r="K9" s="505">
        <v>2249840</v>
      </c>
      <c r="L9" s="505">
        <v>2249840</v>
      </c>
      <c r="M9" s="505">
        <v>2249840</v>
      </c>
      <c r="N9" s="505">
        <v>2249838</v>
      </c>
      <c r="O9" s="95">
        <f t="shared" si="0"/>
        <v>26998078</v>
      </c>
    </row>
    <row r="10" spans="1:15" s="96" customFormat="1" ht="13.5" customHeight="1">
      <c r="A10" s="94" t="s">
        <v>21</v>
      </c>
      <c r="B10" s="258" t="s">
        <v>7</v>
      </c>
      <c r="C10" s="505">
        <v>2000000</v>
      </c>
      <c r="D10" s="505">
        <v>2000000</v>
      </c>
      <c r="E10" s="505"/>
      <c r="F10" s="505"/>
      <c r="G10" s="505">
        <v>6000000</v>
      </c>
      <c r="H10" s="505"/>
      <c r="I10" s="505"/>
      <c r="J10" s="505"/>
      <c r="K10" s="505"/>
      <c r="L10" s="505"/>
      <c r="M10" s="505"/>
      <c r="N10" s="505"/>
      <c r="O10" s="95">
        <f t="shared" si="0"/>
        <v>10000000</v>
      </c>
    </row>
    <row r="11" spans="1:15" s="96" customFormat="1" ht="13.5" customHeight="1">
      <c r="A11" s="94" t="s">
        <v>22</v>
      </c>
      <c r="B11" s="258" t="s">
        <v>350</v>
      </c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95">
        <f t="shared" si="0"/>
        <v>0</v>
      </c>
    </row>
    <row r="12" spans="1:15" s="96" customFormat="1" ht="22.5">
      <c r="A12" s="94" t="s">
        <v>23</v>
      </c>
      <c r="B12" s="260" t="s">
        <v>382</v>
      </c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95">
        <f t="shared" si="0"/>
        <v>0</v>
      </c>
    </row>
    <row r="13" spans="1:15" s="96" customFormat="1" ht="13.5" customHeight="1" thickBot="1">
      <c r="A13" s="94" t="s">
        <v>24</v>
      </c>
      <c r="B13" s="258" t="s">
        <v>8</v>
      </c>
      <c r="C13" s="505">
        <v>11906852</v>
      </c>
      <c r="D13" s="505"/>
      <c r="E13" s="505"/>
      <c r="F13" s="505"/>
      <c r="G13" s="505">
        <v>5880757</v>
      </c>
      <c r="H13" s="505">
        <v>13906852</v>
      </c>
      <c r="I13" s="505">
        <v>13906852</v>
      </c>
      <c r="J13" s="505">
        <v>8074246</v>
      </c>
      <c r="K13" s="505"/>
      <c r="L13" s="505"/>
      <c r="M13" s="505"/>
      <c r="N13" s="505"/>
      <c r="O13" s="95">
        <f t="shared" si="0"/>
        <v>53675559</v>
      </c>
    </row>
    <row r="14" spans="1:15" s="91" customFormat="1" ht="15.75" customHeight="1" thickBot="1">
      <c r="A14" s="90" t="s">
        <v>25</v>
      </c>
      <c r="B14" s="34" t="s">
        <v>103</v>
      </c>
      <c r="C14" s="507">
        <f aca="true" t="shared" si="1" ref="C14:N14">SUM(C5:C13)</f>
        <v>25233800</v>
      </c>
      <c r="D14" s="507">
        <f t="shared" si="1"/>
        <v>25233800</v>
      </c>
      <c r="E14" s="507">
        <f t="shared" si="1"/>
        <v>33487149</v>
      </c>
      <c r="F14" s="507">
        <f t="shared" si="1"/>
        <v>25233800</v>
      </c>
      <c r="G14" s="507">
        <f t="shared" si="1"/>
        <v>25233800</v>
      </c>
      <c r="H14" s="507">
        <f t="shared" si="1"/>
        <v>25233800</v>
      </c>
      <c r="I14" s="507">
        <f t="shared" si="1"/>
        <v>25233800</v>
      </c>
      <c r="J14" s="507">
        <f t="shared" si="1"/>
        <v>25233800</v>
      </c>
      <c r="K14" s="507">
        <f t="shared" si="1"/>
        <v>27733800</v>
      </c>
      <c r="L14" s="507">
        <f t="shared" si="1"/>
        <v>25233800</v>
      </c>
      <c r="M14" s="507">
        <f t="shared" si="1"/>
        <v>25233797</v>
      </c>
      <c r="N14" s="507">
        <f t="shared" si="1"/>
        <v>25233788</v>
      </c>
      <c r="O14" s="98">
        <f>SUM(C14:N14)</f>
        <v>313558934</v>
      </c>
    </row>
    <row r="15" spans="1:15" s="91" customFormat="1" ht="15" customHeight="1" thickBot="1">
      <c r="A15" s="90" t="s">
        <v>26</v>
      </c>
      <c r="B15" s="636" t="s">
        <v>53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8"/>
    </row>
    <row r="16" spans="1:15" s="96" customFormat="1" ht="13.5" customHeight="1">
      <c r="A16" s="99" t="s">
        <v>27</v>
      </c>
      <c r="B16" s="261" t="s">
        <v>58</v>
      </c>
      <c r="C16" s="506">
        <v>9459427</v>
      </c>
      <c r="D16" s="506">
        <v>9459427</v>
      </c>
      <c r="E16" s="506">
        <v>9459427</v>
      </c>
      <c r="F16" s="506">
        <v>9459427</v>
      </c>
      <c r="G16" s="506">
        <v>9459427</v>
      </c>
      <c r="H16" s="506">
        <v>9459427</v>
      </c>
      <c r="I16" s="506">
        <v>9459427</v>
      </c>
      <c r="J16" s="506">
        <v>9459427</v>
      </c>
      <c r="K16" s="506">
        <v>9459427</v>
      </c>
      <c r="L16" s="506">
        <v>9459427</v>
      </c>
      <c r="M16" s="506">
        <v>9459427</v>
      </c>
      <c r="N16" s="506">
        <v>9459425</v>
      </c>
      <c r="O16" s="97">
        <f t="shared" si="0"/>
        <v>113513122</v>
      </c>
    </row>
    <row r="17" spans="1:15" s="96" customFormat="1" ht="27" customHeight="1">
      <c r="A17" s="94" t="s">
        <v>28</v>
      </c>
      <c r="B17" s="260" t="s">
        <v>163</v>
      </c>
      <c r="C17" s="505">
        <v>1956433</v>
      </c>
      <c r="D17" s="505">
        <v>1956433</v>
      </c>
      <c r="E17" s="505">
        <v>1956433</v>
      </c>
      <c r="F17" s="505">
        <v>1956433</v>
      </c>
      <c r="G17" s="505">
        <v>1956433</v>
      </c>
      <c r="H17" s="505">
        <v>1956433</v>
      </c>
      <c r="I17" s="505">
        <v>1956433</v>
      </c>
      <c r="J17" s="505">
        <v>1956433</v>
      </c>
      <c r="K17" s="505">
        <v>1956433</v>
      </c>
      <c r="L17" s="505">
        <v>1956433</v>
      </c>
      <c r="M17" s="505">
        <v>1956433</v>
      </c>
      <c r="N17" s="505">
        <v>1956430</v>
      </c>
      <c r="O17" s="95">
        <f t="shared" si="0"/>
        <v>23477193</v>
      </c>
    </row>
    <row r="18" spans="1:15" s="96" customFormat="1" ht="13.5" customHeight="1">
      <c r="A18" s="94" t="s">
        <v>29</v>
      </c>
      <c r="B18" s="258" t="s">
        <v>129</v>
      </c>
      <c r="C18" s="505">
        <v>10131273</v>
      </c>
      <c r="D18" s="505">
        <v>10131273</v>
      </c>
      <c r="E18" s="505">
        <v>10131273</v>
      </c>
      <c r="F18" s="505">
        <v>10131273</v>
      </c>
      <c r="G18" s="505">
        <v>10131273</v>
      </c>
      <c r="H18" s="505">
        <v>10131273</v>
      </c>
      <c r="I18" s="505">
        <v>10131273</v>
      </c>
      <c r="J18" s="505">
        <v>10131273</v>
      </c>
      <c r="K18" s="505">
        <v>10131273</v>
      </c>
      <c r="L18" s="505">
        <v>10131273</v>
      </c>
      <c r="M18" s="505">
        <v>10131270</v>
      </c>
      <c r="N18" s="505">
        <v>10131270</v>
      </c>
      <c r="O18" s="95">
        <f t="shared" si="0"/>
        <v>121575270</v>
      </c>
    </row>
    <row r="19" spans="1:15" s="96" customFormat="1" ht="13.5" customHeight="1">
      <c r="A19" s="94" t="s">
        <v>30</v>
      </c>
      <c r="B19" s="258" t="s">
        <v>164</v>
      </c>
      <c r="C19" s="505">
        <v>890000</v>
      </c>
      <c r="D19" s="505">
        <v>890000</v>
      </c>
      <c r="E19" s="505">
        <v>890000</v>
      </c>
      <c r="F19" s="505">
        <v>890000</v>
      </c>
      <c r="G19" s="505">
        <v>890000</v>
      </c>
      <c r="H19" s="505">
        <v>890000</v>
      </c>
      <c r="I19" s="505">
        <v>890000</v>
      </c>
      <c r="J19" s="505">
        <v>890000</v>
      </c>
      <c r="K19" s="505">
        <v>890000</v>
      </c>
      <c r="L19" s="505">
        <v>890000</v>
      </c>
      <c r="M19" s="505">
        <v>890000</v>
      </c>
      <c r="N19" s="505">
        <v>890000</v>
      </c>
      <c r="O19" s="95">
        <f t="shared" si="0"/>
        <v>10680000</v>
      </c>
    </row>
    <row r="20" spans="1:15" s="96" customFormat="1" ht="13.5" customHeight="1">
      <c r="A20" s="94" t="s">
        <v>31</v>
      </c>
      <c r="B20" s="258" t="s">
        <v>9</v>
      </c>
      <c r="C20" s="505">
        <v>2796667</v>
      </c>
      <c r="D20" s="505">
        <v>2796667</v>
      </c>
      <c r="E20" s="505">
        <v>2796667</v>
      </c>
      <c r="F20" s="505">
        <v>2796667</v>
      </c>
      <c r="G20" s="505">
        <v>2796667</v>
      </c>
      <c r="H20" s="505">
        <v>2796667</v>
      </c>
      <c r="I20" s="505">
        <v>2796667</v>
      </c>
      <c r="J20" s="505">
        <v>2796667</v>
      </c>
      <c r="K20" s="505">
        <v>5296667</v>
      </c>
      <c r="L20" s="505">
        <v>2796667</v>
      </c>
      <c r="M20" s="505">
        <v>2796667</v>
      </c>
      <c r="N20" s="505">
        <v>2796663</v>
      </c>
      <c r="O20" s="95">
        <f t="shared" si="0"/>
        <v>36060000</v>
      </c>
    </row>
    <row r="21" spans="1:15" s="96" customFormat="1" ht="13.5" customHeight="1">
      <c r="A21" s="94" t="s">
        <v>32</v>
      </c>
      <c r="B21" s="258" t="s">
        <v>204</v>
      </c>
      <c r="C21" s="505"/>
      <c r="D21" s="505"/>
      <c r="E21" s="505">
        <v>6983349</v>
      </c>
      <c r="F21" s="505"/>
      <c r="G21" s="505"/>
      <c r="H21" s="505"/>
      <c r="I21" s="505"/>
      <c r="J21" s="505"/>
      <c r="K21" s="505"/>
      <c r="L21" s="505"/>
      <c r="M21" s="505"/>
      <c r="N21" s="505"/>
      <c r="O21" s="95">
        <f t="shared" si="0"/>
        <v>6983349</v>
      </c>
    </row>
    <row r="22" spans="1:15" s="96" customFormat="1" ht="15.75">
      <c r="A22" s="94" t="s">
        <v>33</v>
      </c>
      <c r="B22" s="260" t="s">
        <v>167</v>
      </c>
      <c r="C22" s="505"/>
      <c r="D22" s="505"/>
      <c r="E22" s="505">
        <v>1270000</v>
      </c>
      <c r="F22" s="505"/>
      <c r="G22" s="505"/>
      <c r="H22" s="505"/>
      <c r="I22" s="505"/>
      <c r="J22" s="505"/>
      <c r="K22" s="505"/>
      <c r="L22" s="505"/>
      <c r="M22" s="505"/>
      <c r="N22" s="505"/>
      <c r="O22" s="95">
        <f t="shared" si="0"/>
        <v>1270000</v>
      </c>
    </row>
    <row r="23" spans="1:15" s="96" customFormat="1" ht="13.5" customHeight="1">
      <c r="A23" s="94" t="s">
        <v>34</v>
      </c>
      <c r="B23" s="258" t="s">
        <v>206</v>
      </c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95">
        <f t="shared" si="0"/>
        <v>0</v>
      </c>
    </row>
    <row r="24" spans="1:15" s="96" customFormat="1" ht="13.5" customHeight="1" thickBot="1">
      <c r="A24" s="94" t="s">
        <v>35</v>
      </c>
      <c r="B24" s="258" t="s">
        <v>10</v>
      </c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95">
        <f t="shared" si="0"/>
        <v>0</v>
      </c>
    </row>
    <row r="25" spans="1:15" s="91" customFormat="1" ht="15.75" customHeight="1" thickBot="1">
      <c r="A25" s="100" t="s">
        <v>36</v>
      </c>
      <c r="B25" s="34" t="s">
        <v>104</v>
      </c>
      <c r="C25" s="507">
        <f aca="true" t="shared" si="2" ref="C25:N25">SUM(C16:C24)</f>
        <v>25233800</v>
      </c>
      <c r="D25" s="507">
        <f t="shared" si="2"/>
        <v>25233800</v>
      </c>
      <c r="E25" s="507">
        <f t="shared" si="2"/>
        <v>33487149</v>
      </c>
      <c r="F25" s="507">
        <f t="shared" si="2"/>
        <v>25233800</v>
      </c>
      <c r="G25" s="507">
        <f t="shared" si="2"/>
        <v>25233800</v>
      </c>
      <c r="H25" s="507">
        <f t="shared" si="2"/>
        <v>25233800</v>
      </c>
      <c r="I25" s="507">
        <f t="shared" si="2"/>
        <v>25233800</v>
      </c>
      <c r="J25" s="507">
        <f t="shared" si="2"/>
        <v>25233800</v>
      </c>
      <c r="K25" s="507">
        <f t="shared" si="2"/>
        <v>27733800</v>
      </c>
      <c r="L25" s="507">
        <f t="shared" si="2"/>
        <v>25233800</v>
      </c>
      <c r="M25" s="507">
        <f t="shared" si="2"/>
        <v>25233797</v>
      </c>
      <c r="N25" s="507">
        <f t="shared" si="2"/>
        <v>25233788</v>
      </c>
      <c r="O25" s="98">
        <f t="shared" si="0"/>
        <v>313558934</v>
      </c>
    </row>
    <row r="26" spans="1:15" ht="16.5" thickBot="1">
      <c r="A26" s="100" t="s">
        <v>37</v>
      </c>
      <c r="B26" s="262" t="s">
        <v>105</v>
      </c>
      <c r="C26" s="508">
        <f aca="true" t="shared" si="3" ref="C26:O26">C14-C25</f>
        <v>0</v>
      </c>
      <c r="D26" s="508">
        <f t="shared" si="3"/>
        <v>0</v>
      </c>
      <c r="E26" s="508">
        <f t="shared" si="3"/>
        <v>0</v>
      </c>
      <c r="F26" s="508">
        <f t="shared" si="3"/>
        <v>0</v>
      </c>
      <c r="G26" s="508">
        <f t="shared" si="3"/>
        <v>0</v>
      </c>
      <c r="H26" s="508">
        <f t="shared" si="3"/>
        <v>0</v>
      </c>
      <c r="I26" s="508">
        <f t="shared" si="3"/>
        <v>0</v>
      </c>
      <c r="J26" s="508">
        <f t="shared" si="3"/>
        <v>0</v>
      </c>
      <c r="K26" s="508">
        <f t="shared" si="3"/>
        <v>0</v>
      </c>
      <c r="L26" s="508">
        <f t="shared" si="3"/>
        <v>0</v>
      </c>
      <c r="M26" s="508">
        <f t="shared" si="3"/>
        <v>0</v>
      </c>
      <c r="N26" s="508">
        <f t="shared" si="3"/>
        <v>0</v>
      </c>
      <c r="O26" s="101">
        <f t="shared" si="3"/>
        <v>0</v>
      </c>
    </row>
    <row r="27" ht="15.75">
      <c r="A27" s="103"/>
    </row>
    <row r="28" spans="2:15" ht="15.75">
      <c r="B28" s="104"/>
      <c r="C28" s="105"/>
      <c r="D28" s="105"/>
      <c r="O28" s="102"/>
    </row>
    <row r="29" ht="15.75">
      <c r="O29" s="102"/>
    </row>
    <row r="30" ht="15.75">
      <c r="O30" s="102"/>
    </row>
    <row r="31" ht="15.75">
      <c r="O31" s="102"/>
    </row>
    <row r="32" ht="15.75">
      <c r="O32" s="102"/>
    </row>
    <row r="33" ht="15.75">
      <c r="O33" s="102"/>
    </row>
    <row r="34" ht="15.75">
      <c r="O34" s="102"/>
    </row>
    <row r="35" ht="15.75">
      <c r="O35" s="102"/>
    </row>
    <row r="36" ht="15.75">
      <c r="O36" s="102"/>
    </row>
    <row r="37" ht="15.75">
      <c r="O37" s="102"/>
    </row>
    <row r="38" ht="15.75">
      <c r="O38" s="102"/>
    </row>
    <row r="39" ht="15.75">
      <c r="O39" s="102"/>
    </row>
    <row r="40" ht="15.75">
      <c r="O40" s="102"/>
    </row>
    <row r="41" ht="15.75">
      <c r="O41" s="102"/>
    </row>
    <row r="42" ht="15.75">
      <c r="O42" s="102"/>
    </row>
    <row r="43" ht="15.75">
      <c r="O43" s="102"/>
    </row>
    <row r="44" ht="15.75">
      <c r="O44" s="102"/>
    </row>
    <row r="45" ht="15.75">
      <c r="O45" s="102"/>
    </row>
    <row r="46" ht="15.75">
      <c r="O46" s="102"/>
    </row>
    <row r="47" ht="15.75">
      <c r="O47" s="102"/>
    </row>
    <row r="48" ht="15.75">
      <c r="O48" s="102"/>
    </row>
    <row r="49" ht="15.75">
      <c r="O49" s="102"/>
    </row>
    <row r="50" ht="15.75">
      <c r="O50" s="102"/>
    </row>
    <row r="51" ht="15.75">
      <c r="O51" s="102"/>
    </row>
    <row r="52" ht="15.75">
      <c r="O52" s="102"/>
    </row>
    <row r="53" ht="15.75">
      <c r="O53" s="102"/>
    </row>
    <row r="54" ht="15.75">
      <c r="O54" s="102"/>
    </row>
    <row r="55" ht="15.75">
      <c r="O55" s="102"/>
    </row>
    <row r="56" ht="15.75">
      <c r="O56" s="102"/>
    </row>
    <row r="57" ht="15.75">
      <c r="O57" s="102"/>
    </row>
    <row r="58" ht="15.75">
      <c r="O58" s="102"/>
    </row>
    <row r="59" ht="15.75">
      <c r="O59" s="102"/>
    </row>
    <row r="60" ht="15.75">
      <c r="O60" s="102"/>
    </row>
    <row r="61" ht="15.75">
      <c r="O61" s="102"/>
    </row>
    <row r="62" ht="15.75">
      <c r="O62" s="102"/>
    </row>
    <row r="63" ht="15.75">
      <c r="O63" s="102"/>
    </row>
    <row r="64" ht="15.75">
      <c r="O64" s="102"/>
    </row>
    <row r="65" ht="15.75">
      <c r="O65" s="102"/>
    </row>
    <row r="66" ht="15.75">
      <c r="O66" s="102"/>
    </row>
    <row r="67" ht="15.75">
      <c r="O67" s="102"/>
    </row>
    <row r="68" ht="15.75">
      <c r="O68" s="102"/>
    </row>
    <row r="69" ht="15.75">
      <c r="O69" s="102"/>
    </row>
    <row r="70" ht="15.75">
      <c r="O70" s="102"/>
    </row>
    <row r="71" ht="15.75">
      <c r="O71" s="102"/>
    </row>
    <row r="72" ht="15.75">
      <c r="O72" s="102"/>
    </row>
    <row r="73" ht="15.75">
      <c r="O73" s="102"/>
    </row>
    <row r="74" ht="15.75">
      <c r="O74" s="102"/>
    </row>
    <row r="75" ht="15.75">
      <c r="O75" s="102"/>
    </row>
    <row r="76" ht="15.75">
      <c r="O76" s="102"/>
    </row>
    <row r="77" ht="15.75">
      <c r="O77" s="102"/>
    </row>
    <row r="78" ht="15.75">
      <c r="O78" s="102"/>
    </row>
    <row r="79" ht="15.75">
      <c r="O79" s="102"/>
    </row>
    <row r="80" ht="15.75">
      <c r="O80" s="102"/>
    </row>
    <row r="81" ht="15.75">
      <c r="O81" s="10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zoomScaleNormal="145" workbookViewId="0" topLeftCell="A1">
      <selection activeCell="F13" sqref="F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44" t="str">
        <f>+CONCATENATE("K I M U T A T Á S",CHAR(10),"a ",LEFT(ÖSSZEFÜGGÉSEK!A5,4),". évben céljelleggel juttatott támogatásokról")</f>
        <v>K I M U T A T Á S
a 2017. évben céljelleggel juttatott támogatásokról</v>
      </c>
      <c r="B1" s="644"/>
      <c r="C1" s="644"/>
      <c r="D1" s="644"/>
    </row>
    <row r="2" spans="1:4" ht="17.25" customHeight="1">
      <c r="A2" s="343"/>
      <c r="B2" s="343"/>
      <c r="C2" s="343"/>
      <c r="D2" s="343"/>
    </row>
    <row r="3" spans="1:4" ht="13.5" thickBot="1">
      <c r="A3" s="176"/>
      <c r="B3" s="176"/>
      <c r="C3" s="641">
        <f>'3.sz tájékoztató t.'!O2</f>
        <v>0</v>
      </c>
      <c r="D3" s="641"/>
    </row>
    <row r="4" spans="1:4" ht="42.75" customHeight="1" thickBot="1">
      <c r="A4" s="344" t="s">
        <v>65</v>
      </c>
      <c r="B4" s="345" t="s">
        <v>114</v>
      </c>
      <c r="C4" s="345" t="s">
        <v>115</v>
      </c>
      <c r="D4" s="346" t="s">
        <v>11</v>
      </c>
    </row>
    <row r="5" spans="1:4" ht="15.75" customHeight="1">
      <c r="A5" s="177" t="s">
        <v>15</v>
      </c>
      <c r="B5" s="29" t="s">
        <v>554</v>
      </c>
      <c r="C5" s="29" t="s">
        <v>555</v>
      </c>
      <c r="D5" s="509">
        <v>3850000</v>
      </c>
    </row>
    <row r="6" spans="1:4" ht="15.75" customHeight="1">
      <c r="A6" s="178" t="s">
        <v>16</v>
      </c>
      <c r="B6" s="30" t="s">
        <v>556</v>
      </c>
      <c r="C6" s="30" t="s">
        <v>555</v>
      </c>
      <c r="D6" s="510">
        <v>1630000</v>
      </c>
    </row>
    <row r="7" spans="1:4" ht="15.75" customHeight="1">
      <c r="A7" s="178" t="s">
        <v>17</v>
      </c>
      <c r="B7" s="30" t="s">
        <v>557</v>
      </c>
      <c r="C7" s="30" t="s">
        <v>555</v>
      </c>
      <c r="D7" s="510">
        <v>1000000</v>
      </c>
    </row>
    <row r="8" spans="1:4" ht="15.75" customHeight="1">
      <c r="A8" s="178" t="s">
        <v>18</v>
      </c>
      <c r="B8" s="30" t="s">
        <v>558</v>
      </c>
      <c r="C8" s="30" t="s">
        <v>555</v>
      </c>
      <c r="D8" s="510">
        <v>24500000</v>
      </c>
    </row>
    <row r="9" spans="1:4" ht="15.75" customHeight="1">
      <c r="A9" s="178" t="s">
        <v>19</v>
      </c>
      <c r="B9" s="30" t="s">
        <v>559</v>
      </c>
      <c r="C9" s="30" t="s">
        <v>560</v>
      </c>
      <c r="D9" s="510">
        <v>500000</v>
      </c>
    </row>
    <row r="10" spans="1:4" ht="15.75" customHeight="1">
      <c r="A10" s="178" t="s">
        <v>20</v>
      </c>
      <c r="B10" s="30" t="s">
        <v>561</v>
      </c>
      <c r="C10" s="30" t="s">
        <v>562</v>
      </c>
      <c r="D10" s="510">
        <v>232000</v>
      </c>
    </row>
    <row r="11" spans="1:4" ht="15.75" customHeight="1">
      <c r="A11" s="178" t="s">
        <v>21</v>
      </c>
      <c r="B11" s="30" t="s">
        <v>563</v>
      </c>
      <c r="C11" s="30" t="s">
        <v>564</v>
      </c>
      <c r="D11" s="510">
        <v>1848000</v>
      </c>
    </row>
    <row r="12" spans="1:4" ht="15.75" customHeight="1">
      <c r="A12" s="178" t="s">
        <v>22</v>
      </c>
      <c r="B12" s="30" t="s">
        <v>539</v>
      </c>
      <c r="C12" s="30" t="s">
        <v>565</v>
      </c>
      <c r="D12" s="519">
        <v>52141366</v>
      </c>
    </row>
    <row r="13" spans="1:4" ht="15.75" customHeight="1">
      <c r="A13" s="178" t="s">
        <v>23</v>
      </c>
      <c r="B13" s="30" t="s">
        <v>566</v>
      </c>
      <c r="C13" s="30" t="s">
        <v>565</v>
      </c>
      <c r="D13" s="519">
        <v>83556767</v>
      </c>
    </row>
    <row r="14" spans="1:4" ht="15.75" customHeight="1">
      <c r="A14" s="178" t="s">
        <v>24</v>
      </c>
      <c r="B14" s="30"/>
      <c r="C14" s="30"/>
      <c r="D14" s="510"/>
    </row>
    <row r="15" spans="1:4" ht="15.75" customHeight="1">
      <c r="A15" s="178" t="s">
        <v>25</v>
      </c>
      <c r="B15" s="30"/>
      <c r="C15" s="30"/>
      <c r="D15" s="510"/>
    </row>
    <row r="16" spans="1:4" ht="15.75" customHeight="1">
      <c r="A16" s="178" t="s">
        <v>26</v>
      </c>
      <c r="B16" s="30"/>
      <c r="C16" s="30"/>
      <c r="D16" s="510"/>
    </row>
    <row r="17" spans="1:4" ht="15.75" customHeight="1">
      <c r="A17" s="178" t="s">
        <v>27</v>
      </c>
      <c r="B17" s="30"/>
      <c r="C17" s="30"/>
      <c r="D17" s="510"/>
    </row>
    <row r="18" spans="1:4" ht="15.75" customHeight="1">
      <c r="A18" s="178" t="s">
        <v>28</v>
      </c>
      <c r="B18" s="30"/>
      <c r="C18" s="30"/>
      <c r="D18" s="510"/>
    </row>
    <row r="19" spans="1:4" ht="15.75" customHeight="1">
      <c r="A19" s="178" t="s">
        <v>29</v>
      </c>
      <c r="B19" s="30"/>
      <c r="C19" s="30"/>
      <c r="D19" s="510"/>
    </row>
    <row r="20" spans="1:4" ht="15.75" customHeight="1">
      <c r="A20" s="178" t="s">
        <v>30</v>
      </c>
      <c r="B20" s="30"/>
      <c r="C20" s="30"/>
      <c r="D20" s="510"/>
    </row>
    <row r="21" spans="1:4" ht="15.75" customHeight="1">
      <c r="A21" s="178" t="s">
        <v>31</v>
      </c>
      <c r="B21" s="30"/>
      <c r="C21" s="30"/>
      <c r="D21" s="510"/>
    </row>
    <row r="22" spans="1:4" ht="15.75" customHeight="1">
      <c r="A22" s="178" t="s">
        <v>32</v>
      </c>
      <c r="B22" s="30"/>
      <c r="C22" s="30"/>
      <c r="D22" s="510"/>
    </row>
    <row r="23" spans="1:4" ht="15.75" customHeight="1">
      <c r="A23" s="178" t="s">
        <v>33</v>
      </c>
      <c r="B23" s="30"/>
      <c r="C23" s="30"/>
      <c r="D23" s="510"/>
    </row>
    <row r="24" spans="1:4" ht="15.75" customHeight="1">
      <c r="A24" s="178" t="s">
        <v>34</v>
      </c>
      <c r="B24" s="30"/>
      <c r="C24" s="30"/>
      <c r="D24" s="510"/>
    </row>
    <row r="25" spans="1:4" ht="15.75" customHeight="1">
      <c r="A25" s="178" t="s">
        <v>35</v>
      </c>
      <c r="B25" s="30"/>
      <c r="C25" s="30"/>
      <c r="D25" s="510"/>
    </row>
    <row r="26" spans="1:4" ht="15.75" customHeight="1">
      <c r="A26" s="178" t="s">
        <v>36</v>
      </c>
      <c r="B26" s="30"/>
      <c r="C26" s="30"/>
      <c r="D26" s="510"/>
    </row>
    <row r="27" spans="1:4" ht="15.75" customHeight="1">
      <c r="A27" s="178" t="s">
        <v>37</v>
      </c>
      <c r="B27" s="30"/>
      <c r="C27" s="30"/>
      <c r="D27" s="510"/>
    </row>
    <row r="28" spans="1:4" ht="15.75" customHeight="1">
      <c r="A28" s="178" t="s">
        <v>38</v>
      </c>
      <c r="B28" s="30"/>
      <c r="C28" s="30"/>
      <c r="D28" s="510"/>
    </row>
    <row r="29" spans="1:4" ht="15.75" customHeight="1">
      <c r="A29" s="178" t="s">
        <v>39</v>
      </c>
      <c r="B29" s="30"/>
      <c r="C29" s="30"/>
      <c r="D29" s="510"/>
    </row>
    <row r="30" spans="1:4" ht="15.75" customHeight="1">
      <c r="A30" s="178" t="s">
        <v>40</v>
      </c>
      <c r="B30" s="30"/>
      <c r="C30" s="30"/>
      <c r="D30" s="510"/>
    </row>
    <row r="31" spans="1:4" ht="15.75" customHeight="1">
      <c r="A31" s="178" t="s">
        <v>41</v>
      </c>
      <c r="B31" s="30"/>
      <c r="C31" s="30"/>
      <c r="D31" s="510"/>
    </row>
    <row r="32" spans="1:4" ht="15.75" customHeight="1">
      <c r="A32" s="178" t="s">
        <v>42</v>
      </c>
      <c r="B32" s="30"/>
      <c r="C32" s="30"/>
      <c r="D32" s="510"/>
    </row>
    <row r="33" spans="1:4" ht="15.75" customHeight="1">
      <c r="A33" s="178" t="s">
        <v>43</v>
      </c>
      <c r="B33" s="30"/>
      <c r="C33" s="30"/>
      <c r="D33" s="510"/>
    </row>
    <row r="34" spans="1:4" ht="15.75" customHeight="1">
      <c r="A34" s="178" t="s">
        <v>116</v>
      </c>
      <c r="B34" s="30"/>
      <c r="C34" s="30"/>
      <c r="D34" s="511"/>
    </row>
    <row r="35" spans="1:4" ht="15.75" customHeight="1">
      <c r="A35" s="178" t="s">
        <v>117</v>
      </c>
      <c r="B35" s="30"/>
      <c r="C35" s="30"/>
      <c r="D35" s="511"/>
    </row>
    <row r="36" spans="1:4" ht="15.75" customHeight="1">
      <c r="A36" s="178" t="s">
        <v>118</v>
      </c>
      <c r="B36" s="30"/>
      <c r="C36" s="30"/>
      <c r="D36" s="511"/>
    </row>
    <row r="37" spans="1:4" ht="15.75" customHeight="1" thickBot="1">
      <c r="A37" s="520" t="s">
        <v>119</v>
      </c>
      <c r="B37" s="521"/>
      <c r="C37" s="521"/>
      <c r="D37" s="522"/>
    </row>
    <row r="38" spans="1:4" ht="15.75" customHeight="1" thickBot="1">
      <c r="A38" s="642" t="s">
        <v>49</v>
      </c>
      <c r="B38" s="643"/>
      <c r="C38" s="179"/>
      <c r="D38" s="512">
        <f>SUM(D5:D37)</f>
        <v>169258133</v>
      </c>
    </row>
    <row r="39" ht="12.75">
      <c r="A39" t="s">
        <v>178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20" zoomScaleSheetLayoutView="100" workbookViewId="0" topLeftCell="A1">
      <selection activeCell="B3" sqref="B3"/>
    </sheetView>
  </sheetViews>
  <sheetFormatPr defaultColWidth="9.00390625" defaultRowHeight="12.75"/>
  <cols>
    <col min="1" max="1" width="9.00390625" style="348" customWidth="1"/>
    <col min="2" max="2" width="66.375" style="348" bestFit="1" customWidth="1"/>
    <col min="3" max="3" width="15.50390625" style="349" customWidth="1"/>
    <col min="4" max="5" width="15.50390625" style="348" customWidth="1"/>
    <col min="6" max="6" width="9.00390625" style="377" customWidth="1"/>
    <col min="7" max="16384" width="9.375" style="377" customWidth="1"/>
  </cols>
  <sheetData>
    <row r="1" spans="1:5" ht="15.75" customHeight="1">
      <c r="A1" s="583" t="s">
        <v>12</v>
      </c>
      <c r="B1" s="583"/>
      <c r="C1" s="583"/>
      <c r="D1" s="583"/>
      <c r="E1" s="583"/>
    </row>
    <row r="2" spans="1:5" ht="15.75" customHeight="1" thickBot="1">
      <c r="A2" s="584" t="s">
        <v>141</v>
      </c>
      <c r="B2" s="584"/>
      <c r="D2" s="123"/>
      <c r="E2" s="279"/>
    </row>
    <row r="3" spans="1:5" ht="37.5" customHeight="1" thickBot="1">
      <c r="A3" s="23" t="s">
        <v>65</v>
      </c>
      <c r="B3" s="24" t="s">
        <v>14</v>
      </c>
      <c r="C3" s="24" t="str">
        <f>+CONCATENATE(LEFT(ÖSSZEFÜGGÉSEK!A5,4)+1,". évi")</f>
        <v>2018. évi</v>
      </c>
      <c r="D3" s="370" t="str">
        <f>+CONCATENATE(LEFT(ÖSSZEFÜGGÉSEK!A5,4)+2,". évi")</f>
        <v>2019. évi</v>
      </c>
      <c r="E3" s="136" t="str">
        <f>+CONCATENATE(LEFT(ÖSSZEFÜGGÉSEK!A5,4)+3,". évi")</f>
        <v>2020. évi</v>
      </c>
    </row>
    <row r="4" spans="1:5" s="378" customFormat="1" ht="12" customHeight="1" thickBot="1">
      <c r="A4" s="31" t="s">
        <v>467</v>
      </c>
      <c r="B4" s="32" t="s">
        <v>468</v>
      </c>
      <c r="C4" s="32" t="s">
        <v>469</v>
      </c>
      <c r="D4" s="32" t="s">
        <v>471</v>
      </c>
      <c r="E4" s="412" t="s">
        <v>470</v>
      </c>
    </row>
    <row r="5" spans="1:5" s="379" customFormat="1" ht="12" customHeight="1" thickBot="1">
      <c r="A5" s="20" t="s">
        <v>15</v>
      </c>
      <c r="B5" s="21" t="s">
        <v>502</v>
      </c>
      <c r="C5" s="429">
        <v>95207000</v>
      </c>
      <c r="D5" s="429">
        <v>95307000</v>
      </c>
      <c r="E5" s="430">
        <v>95407000</v>
      </c>
    </row>
    <row r="6" spans="1:5" s="379" customFormat="1" ht="12" customHeight="1" thickBot="1">
      <c r="A6" s="20" t="s">
        <v>16</v>
      </c>
      <c r="B6" s="264" t="s">
        <v>349</v>
      </c>
      <c r="C6" s="429"/>
      <c r="D6" s="429"/>
      <c r="E6" s="430"/>
    </row>
    <row r="7" spans="1:5" s="379" customFormat="1" ht="12" customHeight="1" thickBot="1">
      <c r="A7" s="20" t="s">
        <v>17</v>
      </c>
      <c r="B7" s="21" t="s">
        <v>357</v>
      </c>
      <c r="C7" s="429"/>
      <c r="D7" s="429"/>
      <c r="E7" s="430"/>
    </row>
    <row r="8" spans="1:5" s="379" customFormat="1" ht="12" customHeight="1" thickBot="1">
      <c r="A8" s="20" t="s">
        <v>153</v>
      </c>
      <c r="B8" s="21" t="s">
        <v>238</v>
      </c>
      <c r="C8" s="369">
        <v>113960000</v>
      </c>
      <c r="D8" s="369">
        <v>113960000</v>
      </c>
      <c r="E8" s="411">
        <v>113960000</v>
      </c>
    </row>
    <row r="9" spans="1:5" s="379" customFormat="1" ht="12" customHeight="1">
      <c r="A9" s="15" t="s">
        <v>239</v>
      </c>
      <c r="B9" s="380" t="s">
        <v>567</v>
      </c>
      <c r="C9" s="364">
        <v>61300000</v>
      </c>
      <c r="D9" s="364">
        <v>61300000</v>
      </c>
      <c r="E9" s="238">
        <v>61300000</v>
      </c>
    </row>
    <row r="10" spans="1:5" s="379" customFormat="1" ht="12" customHeight="1">
      <c r="A10" s="14" t="s">
        <v>240</v>
      </c>
      <c r="B10" s="381" t="s">
        <v>527</v>
      </c>
      <c r="C10" s="363"/>
      <c r="D10" s="363"/>
      <c r="E10" s="237"/>
    </row>
    <row r="11" spans="1:5" s="379" customFormat="1" ht="12" customHeight="1">
      <c r="A11" s="14" t="s">
        <v>241</v>
      </c>
      <c r="B11" s="381" t="s">
        <v>528</v>
      </c>
      <c r="C11" s="363">
        <v>45000000</v>
      </c>
      <c r="D11" s="363">
        <v>44000000</v>
      </c>
      <c r="E11" s="237">
        <v>43000000</v>
      </c>
    </row>
    <row r="12" spans="1:5" s="379" customFormat="1" ht="12" customHeight="1">
      <c r="A12" s="14" t="s">
        <v>242</v>
      </c>
      <c r="B12" s="381" t="s">
        <v>529</v>
      </c>
      <c r="C12" s="363">
        <v>40000</v>
      </c>
      <c r="D12" s="363"/>
      <c r="E12" s="237"/>
    </row>
    <row r="13" spans="1:5" s="379" customFormat="1" ht="12" customHeight="1">
      <c r="A13" s="14" t="s">
        <v>523</v>
      </c>
      <c r="B13" s="381" t="s">
        <v>243</v>
      </c>
      <c r="C13" s="363">
        <v>7500000</v>
      </c>
      <c r="D13" s="363">
        <v>7500000</v>
      </c>
      <c r="E13" s="237">
        <v>7500000</v>
      </c>
    </row>
    <row r="14" spans="1:5" s="379" customFormat="1" ht="12" customHeight="1">
      <c r="A14" s="14" t="s">
        <v>524</v>
      </c>
      <c r="B14" s="381" t="s">
        <v>244</v>
      </c>
      <c r="C14" s="363"/>
      <c r="D14" s="363"/>
      <c r="E14" s="237"/>
    </row>
    <row r="15" spans="1:5" s="379" customFormat="1" ht="12" customHeight="1" thickBot="1">
      <c r="A15" s="16" t="s">
        <v>525</v>
      </c>
      <c r="B15" s="382" t="s">
        <v>245</v>
      </c>
      <c r="C15" s="365">
        <v>120000</v>
      </c>
      <c r="D15" s="365">
        <v>120000</v>
      </c>
      <c r="E15" s="239">
        <v>120000</v>
      </c>
    </row>
    <row r="16" spans="1:5" s="379" customFormat="1" ht="12" customHeight="1" thickBot="1">
      <c r="A16" s="20" t="s">
        <v>19</v>
      </c>
      <c r="B16" s="21" t="s">
        <v>505</v>
      </c>
      <c r="C16" s="429">
        <v>26998078</v>
      </c>
      <c r="D16" s="429">
        <v>27000000</v>
      </c>
      <c r="E16" s="430">
        <v>27000000</v>
      </c>
    </row>
    <row r="17" spans="1:5" s="379" customFormat="1" ht="12" customHeight="1" thickBot="1">
      <c r="A17" s="20" t="s">
        <v>20</v>
      </c>
      <c r="B17" s="21" t="s">
        <v>7</v>
      </c>
      <c r="C17" s="429"/>
      <c r="D17" s="429"/>
      <c r="E17" s="430"/>
    </row>
    <row r="18" spans="1:5" s="379" customFormat="1" ht="12" customHeight="1" thickBot="1">
      <c r="A18" s="20" t="s">
        <v>160</v>
      </c>
      <c r="B18" s="21" t="s">
        <v>504</v>
      </c>
      <c r="C18" s="429"/>
      <c r="D18" s="429"/>
      <c r="E18" s="430"/>
    </row>
    <row r="19" spans="1:5" s="379" customFormat="1" ht="12" customHeight="1" thickBot="1">
      <c r="A19" s="20" t="s">
        <v>22</v>
      </c>
      <c r="B19" s="264" t="s">
        <v>503</v>
      </c>
      <c r="C19" s="429"/>
      <c r="D19" s="429"/>
      <c r="E19" s="430"/>
    </row>
    <row r="20" spans="1:5" s="379" customFormat="1" ht="12" customHeight="1" thickBot="1">
      <c r="A20" s="20" t="s">
        <v>23</v>
      </c>
      <c r="B20" s="21" t="s">
        <v>278</v>
      </c>
      <c r="C20" s="369">
        <f>+C5+C6+C7+C8+C16+C17+C18+C19</f>
        <v>236165078</v>
      </c>
      <c r="D20" s="369">
        <f>+D5+D6+D7+D8+D16+D17+D18+D19</f>
        <v>236267000</v>
      </c>
      <c r="E20" s="275">
        <f>+E5+E6+E7+E8+E16+E17+E18+E19</f>
        <v>236367000</v>
      </c>
    </row>
    <row r="21" spans="1:5" s="379" customFormat="1" ht="12" customHeight="1" thickBot="1">
      <c r="A21" s="20" t="s">
        <v>24</v>
      </c>
      <c r="B21" s="21" t="s">
        <v>506</v>
      </c>
      <c r="C21" s="473"/>
      <c r="D21" s="473"/>
      <c r="E21" s="474"/>
    </row>
    <row r="22" spans="1:5" s="379" customFormat="1" ht="12" customHeight="1" thickBot="1">
      <c r="A22" s="20" t="s">
        <v>25</v>
      </c>
      <c r="B22" s="21" t="s">
        <v>507</v>
      </c>
      <c r="C22" s="369">
        <f>+C20+C21</f>
        <v>236165078</v>
      </c>
      <c r="D22" s="369">
        <f>+D20+D21</f>
        <v>236267000</v>
      </c>
      <c r="E22" s="411">
        <f>+E20+E21</f>
        <v>236367000</v>
      </c>
    </row>
    <row r="23" spans="1:5" s="379" customFormat="1" ht="12" customHeight="1">
      <c r="A23" s="338"/>
      <c r="B23" s="339"/>
      <c r="C23" s="340"/>
      <c r="D23" s="470"/>
      <c r="E23" s="471"/>
    </row>
    <row r="24" spans="1:5" s="379" customFormat="1" ht="12" customHeight="1">
      <c r="A24" s="583" t="s">
        <v>44</v>
      </c>
      <c r="B24" s="583"/>
      <c r="C24" s="583"/>
      <c r="D24" s="583"/>
      <c r="E24" s="583"/>
    </row>
    <row r="25" spans="1:5" s="379" customFormat="1" ht="12" customHeight="1" thickBot="1">
      <c r="A25" s="592" t="s">
        <v>142</v>
      </c>
      <c r="B25" s="592"/>
      <c r="C25" s="349"/>
      <c r="D25" s="123"/>
      <c r="E25" s="279">
        <f>E2</f>
        <v>0</v>
      </c>
    </row>
    <row r="26" spans="1:6" s="379" customFormat="1" ht="24" customHeight="1" thickBot="1">
      <c r="A26" s="23" t="s">
        <v>13</v>
      </c>
      <c r="B26" s="24" t="s">
        <v>45</v>
      </c>
      <c r="C26" s="24" t="str">
        <f>+C3</f>
        <v>2018. évi</v>
      </c>
      <c r="D26" s="24" t="str">
        <f>+D3</f>
        <v>2019. évi</v>
      </c>
      <c r="E26" s="136" t="str">
        <f>+E3</f>
        <v>2020. évi</v>
      </c>
      <c r="F26" s="472"/>
    </row>
    <row r="27" spans="1:6" s="379" customFormat="1" ht="12" customHeight="1" thickBot="1">
      <c r="A27" s="373" t="s">
        <v>467</v>
      </c>
      <c r="B27" s="374" t="s">
        <v>468</v>
      </c>
      <c r="C27" s="374" t="s">
        <v>469</v>
      </c>
      <c r="D27" s="374" t="s">
        <v>471</v>
      </c>
      <c r="E27" s="466" t="s">
        <v>470</v>
      </c>
      <c r="F27" s="472"/>
    </row>
    <row r="28" spans="1:6" s="379" customFormat="1" ht="15" customHeight="1" thickBot="1">
      <c r="A28" s="20" t="s">
        <v>15</v>
      </c>
      <c r="B28" s="27" t="s">
        <v>508</v>
      </c>
      <c r="C28" s="429">
        <v>236165078</v>
      </c>
      <c r="D28" s="429">
        <v>236267000</v>
      </c>
      <c r="E28" s="425">
        <v>236367000</v>
      </c>
      <c r="F28" s="472"/>
    </row>
    <row r="29" spans="1:5" ht="12" customHeight="1" thickBot="1">
      <c r="A29" s="444" t="s">
        <v>16</v>
      </c>
      <c r="B29" s="467" t="s">
        <v>513</v>
      </c>
      <c r="C29" s="468">
        <f>+C30+C31+C32</f>
        <v>0</v>
      </c>
      <c r="D29" s="468">
        <f>+D30+D31+D32</f>
        <v>0</v>
      </c>
      <c r="E29" s="469">
        <f>+E30+E31+E32</f>
        <v>0</v>
      </c>
    </row>
    <row r="30" spans="1:5" ht="12" customHeight="1">
      <c r="A30" s="15" t="s">
        <v>98</v>
      </c>
      <c r="B30" s="8" t="s">
        <v>204</v>
      </c>
      <c r="C30" s="364"/>
      <c r="D30" s="364"/>
      <c r="E30" s="238"/>
    </row>
    <row r="31" spans="1:5" ht="12" customHeight="1">
      <c r="A31" s="15" t="s">
        <v>99</v>
      </c>
      <c r="B31" s="12" t="s">
        <v>167</v>
      </c>
      <c r="C31" s="363"/>
      <c r="D31" s="363"/>
      <c r="E31" s="237"/>
    </row>
    <row r="32" spans="1:5" ht="12" customHeight="1" thickBot="1">
      <c r="A32" s="15" t="s">
        <v>100</v>
      </c>
      <c r="B32" s="266" t="s">
        <v>206</v>
      </c>
      <c r="C32" s="363"/>
      <c r="D32" s="363"/>
      <c r="E32" s="237"/>
    </row>
    <row r="33" spans="1:5" ht="12" customHeight="1" thickBot="1">
      <c r="A33" s="20" t="s">
        <v>17</v>
      </c>
      <c r="B33" s="110" t="s">
        <v>422</v>
      </c>
      <c r="C33" s="362">
        <f>+C28+C29</f>
        <v>236165078</v>
      </c>
      <c r="D33" s="362">
        <f>+D28+D29</f>
        <v>236267000</v>
      </c>
      <c r="E33" s="236">
        <f>+E28+E29</f>
        <v>236367000</v>
      </c>
    </row>
    <row r="34" spans="1:6" ht="15" customHeight="1" thickBot="1">
      <c r="A34" s="20" t="s">
        <v>18</v>
      </c>
      <c r="B34" s="110" t="s">
        <v>509</v>
      </c>
      <c r="C34" s="475"/>
      <c r="D34" s="475"/>
      <c r="E34" s="476"/>
      <c r="F34" s="392"/>
    </row>
    <row r="35" spans="1:5" s="379" customFormat="1" ht="12.75" customHeight="1" thickBot="1">
      <c r="A35" s="267" t="s">
        <v>19</v>
      </c>
      <c r="B35" s="347" t="s">
        <v>510</v>
      </c>
      <c r="C35" s="465">
        <f>+C33+C34</f>
        <v>236165078</v>
      </c>
      <c r="D35" s="465">
        <f>+D33+D34</f>
        <v>236267000</v>
      </c>
      <c r="E35" s="459">
        <f>+E33+E34</f>
        <v>236367000</v>
      </c>
    </row>
    <row r="36" ht="15.75">
      <c r="C36" s="348"/>
    </row>
    <row r="37" ht="15.75">
      <c r="C37" s="348"/>
    </row>
    <row r="38" ht="15.75">
      <c r="C38" s="348"/>
    </row>
    <row r="39" ht="16.5" customHeight="1">
      <c r="C39" s="348"/>
    </row>
    <row r="40" ht="15.75">
      <c r="C40" s="348"/>
    </row>
    <row r="41" ht="15.75">
      <c r="C41" s="348"/>
    </row>
    <row r="42" spans="6:7" s="348" customFormat="1" ht="15.75">
      <c r="F42" s="377"/>
      <c r="G42" s="377"/>
    </row>
    <row r="43" spans="6:7" s="348" customFormat="1" ht="15.75">
      <c r="F43" s="377"/>
      <c r="G43" s="377"/>
    </row>
    <row r="44" spans="6:7" s="348" customFormat="1" ht="15.75">
      <c r="F44" s="377"/>
      <c r="G44" s="377"/>
    </row>
    <row r="45" spans="6:7" s="348" customFormat="1" ht="15.75">
      <c r="F45" s="377"/>
      <c r="G45" s="377"/>
    </row>
    <row r="46" spans="6:7" s="348" customFormat="1" ht="15.75">
      <c r="F46" s="377"/>
      <c r="G46" s="377"/>
    </row>
    <row r="47" spans="6:7" s="348" customFormat="1" ht="15.75">
      <c r="F47" s="377"/>
      <c r="G47" s="377"/>
    </row>
    <row r="48" spans="6:7" s="348" customFormat="1" ht="15.75">
      <c r="F48" s="377"/>
      <c r="G48" s="377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CE,Félkövér"&amp;12Sajószöged Községi Önkormányzat
2017. ÉVI KÖLTSÉGVETÉSI ÉVET KÖVETŐ 3 ÉV TERVEZETT BEVÉTELEI, KIADÁSAI&amp;R&amp;"Times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9">
      <selection activeCell="C158" sqref="C158"/>
    </sheetView>
  </sheetViews>
  <sheetFormatPr defaultColWidth="9.00390625" defaultRowHeight="12.75"/>
  <cols>
    <col min="1" max="1" width="9.50390625" style="348" customWidth="1"/>
    <col min="2" max="2" width="91.625" style="348" customWidth="1"/>
    <col min="3" max="3" width="21.625" style="349" customWidth="1"/>
    <col min="4" max="4" width="9.00390625" style="377" customWidth="1"/>
    <col min="5" max="16384" width="9.375" style="377" customWidth="1"/>
  </cols>
  <sheetData>
    <row r="1" spans="1:3" ht="15.75" customHeight="1">
      <c r="A1" s="583" t="s">
        <v>12</v>
      </c>
      <c r="B1" s="583"/>
      <c r="C1" s="583"/>
    </row>
    <row r="2" spans="1:3" ht="15.75" customHeight="1" thickBot="1">
      <c r="A2" s="584" t="s">
        <v>141</v>
      </c>
      <c r="B2" s="584"/>
      <c r="C2" s="279" t="e">
        <f>#REF!</f>
        <v>#REF!</v>
      </c>
    </row>
    <row r="3" spans="1:3" ht="37.5" customHeight="1" thickBot="1">
      <c r="A3" s="23" t="s">
        <v>65</v>
      </c>
      <c r="B3" s="24" t="s">
        <v>14</v>
      </c>
      <c r="C3" s="36" t="str">
        <f>+CONCATENATE(LEFT(ÖSSZEFÜGGÉSEK!A5,4),". évi előirányzat")</f>
        <v>2017. évi előirányzat</v>
      </c>
    </row>
    <row r="4" spans="1:3" s="378" customFormat="1" ht="12" customHeight="1" thickBot="1">
      <c r="A4" s="373"/>
      <c r="B4" s="374" t="s">
        <v>467</v>
      </c>
      <c r="C4" s="375" t="s">
        <v>468</v>
      </c>
    </row>
    <row r="5" spans="1:3" s="379" customFormat="1" ht="12" customHeight="1" thickBot="1">
      <c r="A5" s="20" t="s">
        <v>15</v>
      </c>
      <c r="B5" s="21" t="s">
        <v>223</v>
      </c>
      <c r="C5" s="269">
        <f>+C6+C7+C8+C9+C10+C11</f>
        <v>0</v>
      </c>
    </row>
    <row r="6" spans="1:3" s="379" customFormat="1" ht="12" customHeight="1">
      <c r="A6" s="15" t="s">
        <v>92</v>
      </c>
      <c r="B6" s="380" t="s">
        <v>224</v>
      </c>
      <c r="C6" s="524">
        <v>0</v>
      </c>
    </row>
    <row r="7" spans="1:3" s="379" customFormat="1" ht="12" customHeight="1">
      <c r="A7" s="14" t="s">
        <v>93</v>
      </c>
      <c r="B7" s="381" t="s">
        <v>225</v>
      </c>
      <c r="C7" s="271"/>
    </row>
    <row r="8" spans="1:3" s="379" customFormat="1" ht="12" customHeight="1">
      <c r="A8" s="14" t="s">
        <v>94</v>
      </c>
      <c r="B8" s="381" t="s">
        <v>521</v>
      </c>
      <c r="C8" s="271"/>
    </row>
    <row r="9" spans="1:3" s="379" customFormat="1" ht="12" customHeight="1">
      <c r="A9" s="14" t="s">
        <v>95</v>
      </c>
      <c r="B9" s="381" t="s">
        <v>227</v>
      </c>
      <c r="C9" s="271"/>
    </row>
    <row r="10" spans="1:3" s="379" customFormat="1" ht="12" customHeight="1">
      <c r="A10" s="14" t="s">
        <v>137</v>
      </c>
      <c r="B10" s="265" t="s">
        <v>406</v>
      </c>
      <c r="C10" s="271"/>
    </row>
    <row r="11" spans="1:3" s="379" customFormat="1" ht="12" customHeight="1" thickBot="1">
      <c r="A11" s="16" t="s">
        <v>96</v>
      </c>
      <c r="B11" s="266" t="s">
        <v>407</v>
      </c>
      <c r="C11" s="271"/>
    </row>
    <row r="12" spans="1:3" s="379" customFormat="1" ht="12" customHeight="1" thickBot="1">
      <c r="A12" s="20" t="s">
        <v>16</v>
      </c>
      <c r="B12" s="264" t="s">
        <v>228</v>
      </c>
      <c r="C12" s="269">
        <f>+C13+C14+C15+C16+C17</f>
        <v>0</v>
      </c>
    </row>
    <row r="13" spans="1:3" s="379" customFormat="1" ht="12" customHeight="1">
      <c r="A13" s="15" t="s">
        <v>98</v>
      </c>
      <c r="B13" s="380" t="s">
        <v>229</v>
      </c>
      <c r="C13" s="272"/>
    </row>
    <row r="14" spans="1:3" s="379" customFormat="1" ht="12" customHeight="1">
      <c r="A14" s="14" t="s">
        <v>99</v>
      </c>
      <c r="B14" s="381" t="s">
        <v>230</v>
      </c>
      <c r="C14" s="271"/>
    </row>
    <row r="15" spans="1:3" s="379" customFormat="1" ht="12" customHeight="1">
      <c r="A15" s="14" t="s">
        <v>100</v>
      </c>
      <c r="B15" s="381" t="s">
        <v>397</v>
      </c>
      <c r="C15" s="271"/>
    </row>
    <row r="16" spans="1:3" s="379" customFormat="1" ht="12" customHeight="1">
      <c r="A16" s="14" t="s">
        <v>101</v>
      </c>
      <c r="B16" s="381" t="s">
        <v>398</v>
      </c>
      <c r="C16" s="271"/>
    </row>
    <row r="17" spans="1:3" s="379" customFormat="1" ht="12" customHeight="1">
      <c r="A17" s="14" t="s">
        <v>102</v>
      </c>
      <c r="B17" s="381" t="s">
        <v>231</v>
      </c>
      <c r="C17" s="271"/>
    </row>
    <row r="18" spans="1:3" s="379" customFormat="1" ht="12" customHeight="1" thickBot="1">
      <c r="A18" s="16" t="s">
        <v>111</v>
      </c>
      <c r="B18" s="266" t="s">
        <v>232</v>
      </c>
      <c r="C18" s="273"/>
    </row>
    <row r="19" spans="1:3" s="379" customFormat="1" ht="12" customHeight="1" thickBot="1">
      <c r="A19" s="20" t="s">
        <v>17</v>
      </c>
      <c r="B19" s="21" t="s">
        <v>233</v>
      </c>
      <c r="C19" s="269">
        <f>+C20+C21+C22+C23+C24</f>
        <v>0</v>
      </c>
    </row>
    <row r="20" spans="1:3" s="379" customFormat="1" ht="12" customHeight="1">
      <c r="A20" s="15" t="s">
        <v>81</v>
      </c>
      <c r="B20" s="380" t="s">
        <v>234</v>
      </c>
      <c r="C20" s="272"/>
    </row>
    <row r="21" spans="1:3" s="379" customFormat="1" ht="12" customHeight="1">
      <c r="A21" s="14" t="s">
        <v>82</v>
      </c>
      <c r="B21" s="381" t="s">
        <v>235</v>
      </c>
      <c r="C21" s="271"/>
    </row>
    <row r="22" spans="1:3" s="379" customFormat="1" ht="12" customHeight="1">
      <c r="A22" s="14" t="s">
        <v>83</v>
      </c>
      <c r="B22" s="381" t="s">
        <v>399</v>
      </c>
      <c r="C22" s="271"/>
    </row>
    <row r="23" spans="1:3" s="379" customFormat="1" ht="12" customHeight="1">
      <c r="A23" s="14" t="s">
        <v>84</v>
      </c>
      <c r="B23" s="381" t="s">
        <v>400</v>
      </c>
      <c r="C23" s="271"/>
    </row>
    <row r="24" spans="1:3" s="379" customFormat="1" ht="12" customHeight="1">
      <c r="A24" s="14" t="s">
        <v>151</v>
      </c>
      <c r="B24" s="381" t="s">
        <v>236</v>
      </c>
      <c r="C24" s="271"/>
    </row>
    <row r="25" spans="1:3" s="379" customFormat="1" ht="12" customHeight="1" thickBot="1">
      <c r="A25" s="16" t="s">
        <v>152</v>
      </c>
      <c r="B25" s="382" t="s">
        <v>237</v>
      </c>
      <c r="C25" s="273"/>
    </row>
    <row r="26" spans="1:3" s="379" customFormat="1" ht="12" customHeight="1" thickBot="1">
      <c r="A26" s="20" t="s">
        <v>153</v>
      </c>
      <c r="B26" s="21" t="s">
        <v>522</v>
      </c>
      <c r="C26" s="275">
        <f>SUM(C27:C33)</f>
        <v>0</v>
      </c>
    </row>
    <row r="27" spans="1:3" s="379" customFormat="1" ht="12" customHeight="1">
      <c r="A27" s="15" t="s">
        <v>239</v>
      </c>
      <c r="B27" s="380" t="s">
        <v>526</v>
      </c>
      <c r="C27" s="272"/>
    </row>
    <row r="28" spans="1:3" s="379" customFormat="1" ht="12" customHeight="1">
      <c r="A28" s="14" t="s">
        <v>240</v>
      </c>
      <c r="B28" s="381" t="s">
        <v>527</v>
      </c>
      <c r="C28" s="271"/>
    </row>
    <row r="29" spans="1:3" s="379" customFormat="1" ht="12" customHeight="1">
      <c r="A29" s="14" t="s">
        <v>241</v>
      </c>
      <c r="B29" s="381" t="s">
        <v>528</v>
      </c>
      <c r="C29" s="271"/>
    </row>
    <row r="30" spans="1:3" s="379" customFormat="1" ht="12" customHeight="1">
      <c r="A30" s="14" t="s">
        <v>242</v>
      </c>
      <c r="B30" s="381" t="s">
        <v>529</v>
      </c>
      <c r="C30" s="271"/>
    </row>
    <row r="31" spans="1:3" s="379" customFormat="1" ht="12" customHeight="1">
      <c r="A31" s="14" t="s">
        <v>523</v>
      </c>
      <c r="B31" s="381" t="s">
        <v>243</v>
      </c>
      <c r="C31" s="271"/>
    </row>
    <row r="32" spans="1:3" s="379" customFormat="1" ht="12" customHeight="1">
      <c r="A32" s="14" t="s">
        <v>524</v>
      </c>
      <c r="B32" s="381" t="s">
        <v>244</v>
      </c>
      <c r="C32" s="271"/>
    </row>
    <row r="33" spans="1:3" s="379" customFormat="1" ht="12" customHeight="1" thickBot="1">
      <c r="A33" s="16" t="s">
        <v>525</v>
      </c>
      <c r="B33" s="477" t="s">
        <v>245</v>
      </c>
      <c r="C33" s="273"/>
    </row>
    <row r="34" spans="1:3" s="379" customFormat="1" ht="12" customHeight="1" thickBot="1">
      <c r="A34" s="20" t="s">
        <v>19</v>
      </c>
      <c r="B34" s="21" t="s">
        <v>408</v>
      </c>
      <c r="C34" s="269">
        <f>SUM(C35:C45)</f>
        <v>0</v>
      </c>
    </row>
    <row r="35" spans="1:3" s="379" customFormat="1" ht="12" customHeight="1">
      <c r="A35" s="15" t="s">
        <v>85</v>
      </c>
      <c r="B35" s="380" t="s">
        <v>248</v>
      </c>
      <c r="C35" s="272"/>
    </row>
    <row r="36" spans="1:3" s="379" customFormat="1" ht="12" customHeight="1">
      <c r="A36" s="14" t="s">
        <v>86</v>
      </c>
      <c r="B36" s="381" t="s">
        <v>249</v>
      </c>
      <c r="C36" s="271"/>
    </row>
    <row r="37" spans="1:3" s="379" customFormat="1" ht="12" customHeight="1">
      <c r="A37" s="14" t="s">
        <v>87</v>
      </c>
      <c r="B37" s="381" t="s">
        <v>250</v>
      </c>
      <c r="C37" s="271"/>
    </row>
    <row r="38" spans="1:3" s="379" customFormat="1" ht="12" customHeight="1">
      <c r="A38" s="14" t="s">
        <v>155</v>
      </c>
      <c r="B38" s="381" t="s">
        <v>251</v>
      </c>
      <c r="C38" s="271"/>
    </row>
    <row r="39" spans="1:3" s="379" customFormat="1" ht="12" customHeight="1">
      <c r="A39" s="14" t="s">
        <v>156</v>
      </c>
      <c r="B39" s="381" t="s">
        <v>252</v>
      </c>
      <c r="C39" s="271"/>
    </row>
    <row r="40" spans="1:3" s="379" customFormat="1" ht="12" customHeight="1">
      <c r="A40" s="14" t="s">
        <v>157</v>
      </c>
      <c r="B40" s="381" t="s">
        <v>253</v>
      </c>
      <c r="C40" s="271"/>
    </row>
    <row r="41" spans="1:3" s="379" customFormat="1" ht="12" customHeight="1">
      <c r="A41" s="14" t="s">
        <v>158</v>
      </c>
      <c r="B41" s="381" t="s">
        <v>254</v>
      </c>
      <c r="C41" s="271"/>
    </row>
    <row r="42" spans="1:3" s="379" customFormat="1" ht="12" customHeight="1">
      <c r="A42" s="14" t="s">
        <v>159</v>
      </c>
      <c r="B42" s="381" t="s">
        <v>530</v>
      </c>
      <c r="C42" s="271"/>
    </row>
    <row r="43" spans="1:3" s="379" customFormat="1" ht="12" customHeight="1">
      <c r="A43" s="14" t="s">
        <v>246</v>
      </c>
      <c r="B43" s="381" t="s">
        <v>256</v>
      </c>
      <c r="C43" s="274"/>
    </row>
    <row r="44" spans="1:3" s="379" customFormat="1" ht="12" customHeight="1">
      <c r="A44" s="16" t="s">
        <v>247</v>
      </c>
      <c r="B44" s="382" t="s">
        <v>410</v>
      </c>
      <c r="C44" s="368"/>
    </row>
    <row r="45" spans="1:3" s="379" customFormat="1" ht="12" customHeight="1" thickBot="1">
      <c r="A45" s="16" t="s">
        <v>409</v>
      </c>
      <c r="B45" s="266" t="s">
        <v>257</v>
      </c>
      <c r="C45" s="368"/>
    </row>
    <row r="46" spans="1:3" s="379" customFormat="1" ht="12" customHeight="1" thickBot="1">
      <c r="A46" s="20" t="s">
        <v>20</v>
      </c>
      <c r="B46" s="21" t="s">
        <v>258</v>
      </c>
      <c r="C46" s="269">
        <f>SUM(C47:C51)</f>
        <v>0</v>
      </c>
    </row>
    <row r="47" spans="1:3" s="379" customFormat="1" ht="12" customHeight="1">
      <c r="A47" s="15" t="s">
        <v>88</v>
      </c>
      <c r="B47" s="380" t="s">
        <v>262</v>
      </c>
      <c r="C47" s="424"/>
    </row>
    <row r="48" spans="1:3" s="379" customFormat="1" ht="12" customHeight="1">
      <c r="A48" s="14" t="s">
        <v>89</v>
      </c>
      <c r="B48" s="381" t="s">
        <v>263</v>
      </c>
      <c r="C48" s="274"/>
    </row>
    <row r="49" spans="1:3" s="379" customFormat="1" ht="12" customHeight="1">
      <c r="A49" s="14" t="s">
        <v>259</v>
      </c>
      <c r="B49" s="381" t="s">
        <v>264</v>
      </c>
      <c r="C49" s="274"/>
    </row>
    <row r="50" spans="1:3" s="379" customFormat="1" ht="12" customHeight="1">
      <c r="A50" s="14" t="s">
        <v>260</v>
      </c>
      <c r="B50" s="381" t="s">
        <v>265</v>
      </c>
      <c r="C50" s="274"/>
    </row>
    <row r="51" spans="1:3" s="379" customFormat="1" ht="12" customHeight="1" thickBot="1">
      <c r="A51" s="16" t="s">
        <v>261</v>
      </c>
      <c r="B51" s="266" t="s">
        <v>266</v>
      </c>
      <c r="C51" s="368"/>
    </row>
    <row r="52" spans="1:3" s="379" customFormat="1" ht="12" customHeight="1" thickBot="1">
      <c r="A52" s="20" t="s">
        <v>160</v>
      </c>
      <c r="B52" s="21" t="s">
        <v>267</v>
      </c>
      <c r="C52" s="269">
        <f>SUM(C53:C55)</f>
        <v>0</v>
      </c>
    </row>
    <row r="53" spans="1:3" s="379" customFormat="1" ht="12" customHeight="1">
      <c r="A53" s="15" t="s">
        <v>90</v>
      </c>
      <c r="B53" s="380" t="s">
        <v>268</v>
      </c>
      <c r="C53" s="272"/>
    </row>
    <row r="54" spans="1:3" s="379" customFormat="1" ht="12" customHeight="1">
      <c r="A54" s="14" t="s">
        <v>91</v>
      </c>
      <c r="B54" s="381" t="s">
        <v>401</v>
      </c>
      <c r="C54" s="271"/>
    </row>
    <row r="55" spans="1:3" s="379" customFormat="1" ht="12" customHeight="1">
      <c r="A55" s="14" t="s">
        <v>271</v>
      </c>
      <c r="B55" s="381" t="s">
        <v>269</v>
      </c>
      <c r="C55" s="271"/>
    </row>
    <row r="56" spans="1:3" s="379" customFormat="1" ht="12" customHeight="1" thickBot="1">
      <c r="A56" s="16" t="s">
        <v>272</v>
      </c>
      <c r="B56" s="266" t="s">
        <v>270</v>
      </c>
      <c r="C56" s="273"/>
    </row>
    <row r="57" spans="1:3" s="379" customFormat="1" ht="12" customHeight="1" thickBot="1">
      <c r="A57" s="20" t="s">
        <v>22</v>
      </c>
      <c r="B57" s="264" t="s">
        <v>273</v>
      </c>
      <c r="C57" s="269">
        <f>SUM(C58:C60)</f>
        <v>0</v>
      </c>
    </row>
    <row r="58" spans="1:3" s="379" customFormat="1" ht="12" customHeight="1">
      <c r="A58" s="15" t="s">
        <v>161</v>
      </c>
      <c r="B58" s="380" t="s">
        <v>275</v>
      </c>
      <c r="C58" s="274"/>
    </row>
    <row r="59" spans="1:3" s="379" customFormat="1" ht="12" customHeight="1">
      <c r="A59" s="14" t="s">
        <v>162</v>
      </c>
      <c r="B59" s="381" t="s">
        <v>402</v>
      </c>
      <c r="C59" s="274"/>
    </row>
    <row r="60" spans="1:3" s="379" customFormat="1" ht="12" customHeight="1">
      <c r="A60" s="14" t="s">
        <v>205</v>
      </c>
      <c r="B60" s="381" t="s">
        <v>276</v>
      </c>
      <c r="C60" s="274"/>
    </row>
    <row r="61" spans="1:3" s="379" customFormat="1" ht="12" customHeight="1" thickBot="1">
      <c r="A61" s="16" t="s">
        <v>274</v>
      </c>
      <c r="B61" s="266" t="s">
        <v>277</v>
      </c>
      <c r="C61" s="274"/>
    </row>
    <row r="62" spans="1:3" s="379" customFormat="1" ht="12" customHeight="1" thickBot="1">
      <c r="A62" s="449" t="s">
        <v>450</v>
      </c>
      <c r="B62" s="21" t="s">
        <v>278</v>
      </c>
      <c r="C62" s="275">
        <f>+C5+C12+C19+C26+C34+C46+C52+C57</f>
        <v>0</v>
      </c>
    </row>
    <row r="63" spans="1:3" s="379" customFormat="1" ht="12" customHeight="1" thickBot="1">
      <c r="A63" s="427" t="s">
        <v>279</v>
      </c>
      <c r="B63" s="264" t="s">
        <v>280</v>
      </c>
      <c r="C63" s="269">
        <f>SUM(C64:C66)</f>
        <v>0</v>
      </c>
    </row>
    <row r="64" spans="1:3" s="379" customFormat="1" ht="12" customHeight="1">
      <c r="A64" s="15" t="s">
        <v>311</v>
      </c>
      <c r="B64" s="380" t="s">
        <v>281</v>
      </c>
      <c r="C64" s="274"/>
    </row>
    <row r="65" spans="1:3" s="379" customFormat="1" ht="12" customHeight="1">
      <c r="A65" s="14" t="s">
        <v>320</v>
      </c>
      <c r="B65" s="381" t="s">
        <v>282</v>
      </c>
      <c r="C65" s="274"/>
    </row>
    <row r="66" spans="1:3" s="379" customFormat="1" ht="12" customHeight="1" thickBot="1">
      <c r="A66" s="16" t="s">
        <v>321</v>
      </c>
      <c r="B66" s="443" t="s">
        <v>435</v>
      </c>
      <c r="C66" s="274"/>
    </row>
    <row r="67" spans="1:3" s="379" customFormat="1" ht="12" customHeight="1" thickBot="1">
      <c r="A67" s="427" t="s">
        <v>284</v>
      </c>
      <c r="B67" s="264" t="s">
        <v>285</v>
      </c>
      <c r="C67" s="269">
        <f>SUM(C68:C71)</f>
        <v>0</v>
      </c>
    </row>
    <row r="68" spans="1:3" s="379" customFormat="1" ht="12" customHeight="1">
      <c r="A68" s="15" t="s">
        <v>138</v>
      </c>
      <c r="B68" s="380" t="s">
        <v>286</v>
      </c>
      <c r="C68" s="274"/>
    </row>
    <row r="69" spans="1:3" s="379" customFormat="1" ht="12" customHeight="1">
      <c r="A69" s="14" t="s">
        <v>139</v>
      </c>
      <c r="B69" s="381" t="s">
        <v>287</v>
      </c>
      <c r="C69" s="274"/>
    </row>
    <row r="70" spans="1:3" s="379" customFormat="1" ht="12" customHeight="1">
      <c r="A70" s="14" t="s">
        <v>312</v>
      </c>
      <c r="B70" s="381" t="s">
        <v>288</v>
      </c>
      <c r="C70" s="274"/>
    </row>
    <row r="71" spans="1:3" s="379" customFormat="1" ht="12" customHeight="1" thickBot="1">
      <c r="A71" s="16" t="s">
        <v>313</v>
      </c>
      <c r="B71" s="266" t="s">
        <v>289</v>
      </c>
      <c r="C71" s="274"/>
    </row>
    <row r="72" spans="1:3" s="379" customFormat="1" ht="12" customHeight="1" thickBot="1">
      <c r="A72" s="427" t="s">
        <v>290</v>
      </c>
      <c r="B72" s="264" t="s">
        <v>291</v>
      </c>
      <c r="C72" s="269">
        <f>SUM(C73:C74)</f>
        <v>0</v>
      </c>
    </row>
    <row r="73" spans="1:3" s="379" customFormat="1" ht="12" customHeight="1">
      <c r="A73" s="15" t="s">
        <v>314</v>
      </c>
      <c r="B73" s="380" t="s">
        <v>292</v>
      </c>
      <c r="C73" s="274"/>
    </row>
    <row r="74" spans="1:3" s="379" customFormat="1" ht="12" customHeight="1" thickBot="1">
      <c r="A74" s="16" t="s">
        <v>315</v>
      </c>
      <c r="B74" s="266" t="s">
        <v>293</v>
      </c>
      <c r="C74" s="274"/>
    </row>
    <row r="75" spans="1:3" s="379" customFormat="1" ht="12" customHeight="1" thickBot="1">
      <c r="A75" s="427" t="s">
        <v>294</v>
      </c>
      <c r="B75" s="264" t="s">
        <v>295</v>
      </c>
      <c r="C75" s="269">
        <f>SUM(C76:C78)</f>
        <v>0</v>
      </c>
    </row>
    <row r="76" spans="1:3" s="379" customFormat="1" ht="12" customHeight="1">
      <c r="A76" s="15" t="s">
        <v>316</v>
      </c>
      <c r="B76" s="380" t="s">
        <v>296</v>
      </c>
      <c r="C76" s="274"/>
    </row>
    <row r="77" spans="1:3" s="379" customFormat="1" ht="12" customHeight="1">
      <c r="A77" s="14" t="s">
        <v>317</v>
      </c>
      <c r="B77" s="381" t="s">
        <v>297</v>
      </c>
      <c r="C77" s="274"/>
    </row>
    <row r="78" spans="1:3" s="379" customFormat="1" ht="12" customHeight="1" thickBot="1">
      <c r="A78" s="16" t="s">
        <v>318</v>
      </c>
      <c r="B78" s="266" t="s">
        <v>298</v>
      </c>
      <c r="C78" s="274"/>
    </row>
    <row r="79" spans="1:3" s="379" customFormat="1" ht="12" customHeight="1" thickBot="1">
      <c r="A79" s="427" t="s">
        <v>299</v>
      </c>
      <c r="B79" s="264" t="s">
        <v>319</v>
      </c>
      <c r="C79" s="269">
        <f>SUM(C80:C83)</f>
        <v>0</v>
      </c>
    </row>
    <row r="80" spans="1:3" s="379" customFormat="1" ht="12" customHeight="1">
      <c r="A80" s="384" t="s">
        <v>300</v>
      </c>
      <c r="B80" s="380" t="s">
        <v>301</v>
      </c>
      <c r="C80" s="274"/>
    </row>
    <row r="81" spans="1:3" s="379" customFormat="1" ht="12" customHeight="1">
      <c r="A81" s="385" t="s">
        <v>302</v>
      </c>
      <c r="B81" s="381" t="s">
        <v>303</v>
      </c>
      <c r="C81" s="274"/>
    </row>
    <row r="82" spans="1:3" s="379" customFormat="1" ht="12" customHeight="1">
      <c r="A82" s="385" t="s">
        <v>304</v>
      </c>
      <c r="B82" s="381" t="s">
        <v>305</v>
      </c>
      <c r="C82" s="274"/>
    </row>
    <row r="83" spans="1:3" s="379" customFormat="1" ht="12" customHeight="1" thickBot="1">
      <c r="A83" s="386" t="s">
        <v>306</v>
      </c>
      <c r="B83" s="266" t="s">
        <v>307</v>
      </c>
      <c r="C83" s="274"/>
    </row>
    <row r="84" spans="1:3" s="379" customFormat="1" ht="12" customHeight="1" thickBot="1">
      <c r="A84" s="427" t="s">
        <v>308</v>
      </c>
      <c r="B84" s="264" t="s">
        <v>449</v>
      </c>
      <c r="C84" s="425"/>
    </row>
    <row r="85" spans="1:3" s="379" customFormat="1" ht="13.5" customHeight="1" thickBot="1">
      <c r="A85" s="427" t="s">
        <v>310</v>
      </c>
      <c r="B85" s="264" t="s">
        <v>309</v>
      </c>
      <c r="C85" s="425"/>
    </row>
    <row r="86" spans="1:3" s="379" customFormat="1" ht="15.75" customHeight="1" thickBot="1">
      <c r="A86" s="427" t="s">
        <v>322</v>
      </c>
      <c r="B86" s="387" t="s">
        <v>452</v>
      </c>
      <c r="C86" s="275">
        <f>+C63+C67+C72+C75+C79+C85+C84</f>
        <v>0</v>
      </c>
    </row>
    <row r="87" spans="1:3" s="379" customFormat="1" ht="16.5" customHeight="1" thickBot="1">
      <c r="A87" s="428" t="s">
        <v>451</v>
      </c>
      <c r="B87" s="388" t="s">
        <v>453</v>
      </c>
      <c r="C87" s="525">
        <v>0</v>
      </c>
    </row>
    <row r="88" spans="1:3" s="379" customFormat="1" ht="83.25" customHeight="1">
      <c r="A88" s="5"/>
      <c r="B88" s="6"/>
      <c r="C88" s="276"/>
    </row>
    <row r="89" spans="1:3" ht="16.5" customHeight="1">
      <c r="A89" s="583" t="s">
        <v>44</v>
      </c>
      <c r="B89" s="583"/>
      <c r="C89" s="583"/>
    </row>
    <row r="90" spans="1:3" s="389" customFormat="1" ht="16.5" customHeight="1" thickBot="1">
      <c r="A90" s="592" t="s">
        <v>142</v>
      </c>
      <c r="B90" s="592"/>
      <c r="C90" s="122" t="e">
        <f>C2</f>
        <v>#REF!</v>
      </c>
    </row>
    <row r="91" spans="1:3" ht="37.5" customHeight="1" thickBot="1">
      <c r="A91" s="23" t="s">
        <v>65</v>
      </c>
      <c r="B91" s="24" t="s">
        <v>45</v>
      </c>
      <c r="C91" s="36" t="str">
        <f>+C3</f>
        <v>2017. évi előirányzat</v>
      </c>
    </row>
    <row r="92" spans="1:3" s="378" customFormat="1" ht="12" customHeight="1" thickBot="1">
      <c r="A92" s="31"/>
      <c r="B92" s="32" t="s">
        <v>467</v>
      </c>
      <c r="C92" s="33" t="s">
        <v>468</v>
      </c>
    </row>
    <row r="93" spans="1:3" ht="12" customHeight="1" thickBot="1">
      <c r="A93" s="22" t="s">
        <v>15</v>
      </c>
      <c r="B93" s="28" t="s">
        <v>411</v>
      </c>
      <c r="C93" s="268">
        <f>C94+C95+C96+C97+C98+C111</f>
        <v>0</v>
      </c>
    </row>
    <row r="94" spans="1:3" ht="12" customHeight="1">
      <c r="A94" s="17" t="s">
        <v>92</v>
      </c>
      <c r="B94" s="10" t="s">
        <v>46</v>
      </c>
      <c r="C94" s="527">
        <v>0</v>
      </c>
    </row>
    <row r="95" spans="1:3" ht="12" customHeight="1">
      <c r="A95" s="14" t="s">
        <v>93</v>
      </c>
      <c r="B95" s="8" t="s">
        <v>163</v>
      </c>
      <c r="C95" s="271"/>
    </row>
    <row r="96" spans="1:3" ht="12" customHeight="1">
      <c r="A96" s="14" t="s">
        <v>94</v>
      </c>
      <c r="B96" s="8" t="s">
        <v>129</v>
      </c>
      <c r="C96" s="526"/>
    </row>
    <row r="97" spans="1:3" ht="12" customHeight="1">
      <c r="A97" s="14" t="s">
        <v>95</v>
      </c>
      <c r="B97" s="11" t="s">
        <v>164</v>
      </c>
      <c r="C97" s="273"/>
    </row>
    <row r="98" spans="1:3" ht="12" customHeight="1">
      <c r="A98" s="14" t="s">
        <v>106</v>
      </c>
      <c r="B98" s="19" t="s">
        <v>165</v>
      </c>
      <c r="C98" s="273"/>
    </row>
    <row r="99" spans="1:3" ht="12" customHeight="1">
      <c r="A99" s="14" t="s">
        <v>96</v>
      </c>
      <c r="B99" s="8" t="s">
        <v>416</v>
      </c>
      <c r="C99" s="273"/>
    </row>
    <row r="100" spans="1:3" ht="12" customHeight="1">
      <c r="A100" s="14" t="s">
        <v>97</v>
      </c>
      <c r="B100" s="127" t="s">
        <v>415</v>
      </c>
      <c r="C100" s="273"/>
    </row>
    <row r="101" spans="1:3" ht="12" customHeight="1">
      <c r="A101" s="14" t="s">
        <v>107</v>
      </c>
      <c r="B101" s="127" t="s">
        <v>414</v>
      </c>
      <c r="C101" s="273"/>
    </row>
    <row r="102" spans="1:3" ht="12" customHeight="1">
      <c r="A102" s="14" t="s">
        <v>108</v>
      </c>
      <c r="B102" s="125" t="s">
        <v>325</v>
      </c>
      <c r="C102" s="273"/>
    </row>
    <row r="103" spans="1:3" ht="12" customHeight="1">
      <c r="A103" s="14" t="s">
        <v>109</v>
      </c>
      <c r="B103" s="126" t="s">
        <v>326</v>
      </c>
      <c r="C103" s="273"/>
    </row>
    <row r="104" spans="1:3" ht="12" customHeight="1">
      <c r="A104" s="14" t="s">
        <v>110</v>
      </c>
      <c r="B104" s="126" t="s">
        <v>327</v>
      </c>
      <c r="C104" s="273"/>
    </row>
    <row r="105" spans="1:3" ht="12" customHeight="1">
      <c r="A105" s="14" t="s">
        <v>112</v>
      </c>
      <c r="B105" s="125" t="s">
        <v>328</v>
      </c>
      <c r="C105" s="273"/>
    </row>
    <row r="106" spans="1:3" ht="12" customHeight="1">
      <c r="A106" s="14" t="s">
        <v>166</v>
      </c>
      <c r="B106" s="125" t="s">
        <v>329</v>
      </c>
      <c r="C106" s="273"/>
    </row>
    <row r="107" spans="1:3" ht="12" customHeight="1">
      <c r="A107" s="14" t="s">
        <v>323</v>
      </c>
      <c r="B107" s="126" t="s">
        <v>330</v>
      </c>
      <c r="C107" s="273"/>
    </row>
    <row r="108" spans="1:3" ht="12" customHeight="1">
      <c r="A108" s="13" t="s">
        <v>324</v>
      </c>
      <c r="B108" s="127" t="s">
        <v>331</v>
      </c>
      <c r="C108" s="273"/>
    </row>
    <row r="109" spans="1:3" ht="12" customHeight="1">
      <c r="A109" s="14" t="s">
        <v>412</v>
      </c>
      <c r="B109" s="127" t="s">
        <v>332</v>
      </c>
      <c r="C109" s="273"/>
    </row>
    <row r="110" spans="1:3" ht="12" customHeight="1">
      <c r="A110" s="16" t="s">
        <v>413</v>
      </c>
      <c r="B110" s="127" t="s">
        <v>333</v>
      </c>
      <c r="C110" s="273"/>
    </row>
    <row r="111" spans="1:3" ht="12" customHeight="1">
      <c r="A111" s="14" t="s">
        <v>417</v>
      </c>
      <c r="B111" s="11" t="s">
        <v>47</v>
      </c>
      <c r="C111" s="271"/>
    </row>
    <row r="112" spans="1:3" ht="12" customHeight="1">
      <c r="A112" s="14" t="s">
        <v>418</v>
      </c>
      <c r="B112" s="8" t="s">
        <v>420</v>
      </c>
      <c r="C112" s="271"/>
    </row>
    <row r="113" spans="1:3" ht="12" customHeight="1" thickBot="1">
      <c r="A113" s="18" t="s">
        <v>419</v>
      </c>
      <c r="B113" s="447" t="s">
        <v>421</v>
      </c>
      <c r="C113" s="277"/>
    </row>
    <row r="114" spans="1:3" ht="12" customHeight="1" thickBot="1">
      <c r="A114" s="444" t="s">
        <v>16</v>
      </c>
      <c r="B114" s="445" t="s">
        <v>334</v>
      </c>
      <c r="C114" s="446">
        <f>+C115+C117+C119</f>
        <v>0</v>
      </c>
    </row>
    <row r="115" spans="1:3" ht="12" customHeight="1">
      <c r="A115" s="15" t="s">
        <v>98</v>
      </c>
      <c r="B115" s="8" t="s">
        <v>204</v>
      </c>
      <c r="C115" s="272"/>
    </row>
    <row r="116" spans="1:3" ht="12" customHeight="1">
      <c r="A116" s="15" t="s">
        <v>99</v>
      </c>
      <c r="B116" s="12" t="s">
        <v>338</v>
      </c>
      <c r="C116" s="272"/>
    </row>
    <row r="117" spans="1:3" ht="12" customHeight="1">
      <c r="A117" s="15" t="s">
        <v>100</v>
      </c>
      <c r="B117" s="12" t="s">
        <v>167</v>
      </c>
      <c r="C117" s="271"/>
    </row>
    <row r="118" spans="1:3" ht="12" customHeight="1">
      <c r="A118" s="15" t="s">
        <v>101</v>
      </c>
      <c r="B118" s="12" t="s">
        <v>339</v>
      </c>
      <c r="C118" s="237"/>
    </row>
    <row r="119" spans="1:3" ht="12" customHeight="1">
      <c r="A119" s="15" t="s">
        <v>102</v>
      </c>
      <c r="B119" s="266" t="s">
        <v>206</v>
      </c>
      <c r="C119" s="237"/>
    </row>
    <row r="120" spans="1:3" ht="12" customHeight="1">
      <c r="A120" s="15" t="s">
        <v>111</v>
      </c>
      <c r="B120" s="265" t="s">
        <v>403</v>
      </c>
      <c r="C120" s="237"/>
    </row>
    <row r="121" spans="1:3" ht="12" customHeight="1">
      <c r="A121" s="15" t="s">
        <v>113</v>
      </c>
      <c r="B121" s="376" t="s">
        <v>344</v>
      </c>
      <c r="C121" s="237"/>
    </row>
    <row r="122" spans="1:3" ht="15.75">
      <c r="A122" s="15" t="s">
        <v>168</v>
      </c>
      <c r="B122" s="126" t="s">
        <v>327</v>
      </c>
      <c r="C122" s="237"/>
    </row>
    <row r="123" spans="1:3" ht="12" customHeight="1">
      <c r="A123" s="15" t="s">
        <v>169</v>
      </c>
      <c r="B123" s="126" t="s">
        <v>343</v>
      </c>
      <c r="C123" s="237"/>
    </row>
    <row r="124" spans="1:3" ht="12" customHeight="1">
      <c r="A124" s="15" t="s">
        <v>170</v>
      </c>
      <c r="B124" s="126" t="s">
        <v>342</v>
      </c>
      <c r="C124" s="237"/>
    </row>
    <row r="125" spans="1:3" ht="12" customHeight="1">
      <c r="A125" s="15" t="s">
        <v>335</v>
      </c>
      <c r="B125" s="126" t="s">
        <v>330</v>
      </c>
      <c r="C125" s="237"/>
    </row>
    <row r="126" spans="1:3" ht="12" customHeight="1">
      <c r="A126" s="15" t="s">
        <v>336</v>
      </c>
      <c r="B126" s="126" t="s">
        <v>341</v>
      </c>
      <c r="C126" s="237"/>
    </row>
    <row r="127" spans="1:3" ht="16.5" thickBot="1">
      <c r="A127" s="13" t="s">
        <v>337</v>
      </c>
      <c r="B127" s="126" t="s">
        <v>340</v>
      </c>
      <c r="C127" s="239"/>
    </row>
    <row r="128" spans="1:3" ht="12" customHeight="1" thickBot="1">
      <c r="A128" s="20" t="s">
        <v>17</v>
      </c>
      <c r="B128" s="110" t="s">
        <v>422</v>
      </c>
      <c r="C128" s="269">
        <f>+C93+C114</f>
        <v>0</v>
      </c>
    </row>
    <row r="129" spans="1:3" ht="12" customHeight="1" thickBot="1">
      <c r="A129" s="20" t="s">
        <v>18</v>
      </c>
      <c r="B129" s="110" t="s">
        <v>423</v>
      </c>
      <c r="C129" s="269">
        <f>+C130+C131+C132</f>
        <v>0</v>
      </c>
    </row>
    <row r="130" spans="1:3" ht="12" customHeight="1">
      <c r="A130" s="15" t="s">
        <v>239</v>
      </c>
      <c r="B130" s="12" t="s">
        <v>430</v>
      </c>
      <c r="C130" s="237"/>
    </row>
    <row r="131" spans="1:3" ht="12" customHeight="1">
      <c r="A131" s="15" t="s">
        <v>240</v>
      </c>
      <c r="B131" s="12" t="s">
        <v>431</v>
      </c>
      <c r="C131" s="237"/>
    </row>
    <row r="132" spans="1:3" ht="12" customHeight="1" thickBot="1">
      <c r="A132" s="13" t="s">
        <v>241</v>
      </c>
      <c r="B132" s="12" t="s">
        <v>432</v>
      </c>
      <c r="C132" s="237"/>
    </row>
    <row r="133" spans="1:3" ht="12" customHeight="1" thickBot="1">
      <c r="A133" s="20" t="s">
        <v>19</v>
      </c>
      <c r="B133" s="110" t="s">
        <v>424</v>
      </c>
      <c r="C133" s="269">
        <f>SUM(C134:C139)</f>
        <v>0</v>
      </c>
    </row>
    <row r="134" spans="1:3" ht="12" customHeight="1">
      <c r="A134" s="15" t="s">
        <v>85</v>
      </c>
      <c r="B134" s="9" t="s">
        <v>433</v>
      </c>
      <c r="C134" s="237"/>
    </row>
    <row r="135" spans="1:3" ht="12" customHeight="1">
      <c r="A135" s="15" t="s">
        <v>86</v>
      </c>
      <c r="B135" s="9" t="s">
        <v>425</v>
      </c>
      <c r="C135" s="237"/>
    </row>
    <row r="136" spans="1:3" ht="12" customHeight="1">
      <c r="A136" s="15" t="s">
        <v>87</v>
      </c>
      <c r="B136" s="9" t="s">
        <v>426</v>
      </c>
      <c r="C136" s="237"/>
    </row>
    <row r="137" spans="1:3" ht="12" customHeight="1">
      <c r="A137" s="15" t="s">
        <v>155</v>
      </c>
      <c r="B137" s="9" t="s">
        <v>427</v>
      </c>
      <c r="C137" s="237"/>
    </row>
    <row r="138" spans="1:3" ht="12" customHeight="1">
      <c r="A138" s="15" t="s">
        <v>156</v>
      </c>
      <c r="B138" s="9" t="s">
        <v>428</v>
      </c>
      <c r="C138" s="237"/>
    </row>
    <row r="139" spans="1:3" ht="12" customHeight="1" thickBot="1">
      <c r="A139" s="13" t="s">
        <v>157</v>
      </c>
      <c r="B139" s="9" t="s">
        <v>429</v>
      </c>
      <c r="C139" s="237"/>
    </row>
    <row r="140" spans="1:3" ht="12" customHeight="1" thickBot="1">
      <c r="A140" s="20" t="s">
        <v>20</v>
      </c>
      <c r="B140" s="110" t="s">
        <v>437</v>
      </c>
      <c r="C140" s="275">
        <f>+C141+C142+C143+C144</f>
        <v>0</v>
      </c>
    </row>
    <row r="141" spans="1:3" ht="12" customHeight="1">
      <c r="A141" s="15" t="s">
        <v>88</v>
      </c>
      <c r="B141" s="9" t="s">
        <v>345</v>
      </c>
      <c r="C141" s="237"/>
    </row>
    <row r="142" spans="1:3" ht="12" customHeight="1">
      <c r="A142" s="15" t="s">
        <v>89</v>
      </c>
      <c r="B142" s="9" t="s">
        <v>346</v>
      </c>
      <c r="C142" s="237"/>
    </row>
    <row r="143" spans="1:3" ht="12" customHeight="1">
      <c r="A143" s="15" t="s">
        <v>259</v>
      </c>
      <c r="B143" s="9" t="s">
        <v>438</v>
      </c>
      <c r="C143" s="237"/>
    </row>
    <row r="144" spans="1:3" ht="12" customHeight="1" thickBot="1">
      <c r="A144" s="13" t="s">
        <v>260</v>
      </c>
      <c r="B144" s="7" t="s">
        <v>365</v>
      </c>
      <c r="C144" s="237"/>
    </row>
    <row r="145" spans="1:3" ht="12" customHeight="1" thickBot="1">
      <c r="A145" s="20" t="s">
        <v>21</v>
      </c>
      <c r="B145" s="110" t="s">
        <v>439</v>
      </c>
      <c r="C145" s="278">
        <f>SUM(C146:C150)</f>
        <v>0</v>
      </c>
    </row>
    <row r="146" spans="1:3" ht="12" customHeight="1">
      <c r="A146" s="15" t="s">
        <v>90</v>
      </c>
      <c r="B146" s="9" t="s">
        <v>434</v>
      </c>
      <c r="C146" s="237"/>
    </row>
    <row r="147" spans="1:3" ht="12" customHeight="1">
      <c r="A147" s="15" t="s">
        <v>91</v>
      </c>
      <c r="B147" s="9" t="s">
        <v>441</v>
      </c>
      <c r="C147" s="237"/>
    </row>
    <row r="148" spans="1:3" ht="12" customHeight="1">
      <c r="A148" s="15" t="s">
        <v>271</v>
      </c>
      <c r="B148" s="9" t="s">
        <v>436</v>
      </c>
      <c r="C148" s="237"/>
    </row>
    <row r="149" spans="1:3" ht="12" customHeight="1">
      <c r="A149" s="15" t="s">
        <v>272</v>
      </c>
      <c r="B149" s="9" t="s">
        <v>442</v>
      </c>
      <c r="C149" s="237"/>
    </row>
    <row r="150" spans="1:3" ht="12" customHeight="1" thickBot="1">
      <c r="A150" s="15" t="s">
        <v>440</v>
      </c>
      <c r="B150" s="9" t="s">
        <v>443</v>
      </c>
      <c r="C150" s="237"/>
    </row>
    <row r="151" spans="1:3" ht="12" customHeight="1" thickBot="1">
      <c r="A151" s="20" t="s">
        <v>22</v>
      </c>
      <c r="B151" s="110" t="s">
        <v>444</v>
      </c>
      <c r="C151" s="448"/>
    </row>
    <row r="152" spans="1:3" ht="12" customHeight="1" thickBot="1">
      <c r="A152" s="20" t="s">
        <v>23</v>
      </c>
      <c r="B152" s="110" t="s">
        <v>445</v>
      </c>
      <c r="C152" s="448"/>
    </row>
    <row r="153" spans="1:9" ht="15" customHeight="1" thickBot="1">
      <c r="A153" s="20" t="s">
        <v>24</v>
      </c>
      <c r="B153" s="110" t="s">
        <v>447</v>
      </c>
      <c r="C153" s="390">
        <f>+C129+C133+C140+C145+C151+C152</f>
        <v>0</v>
      </c>
      <c r="F153" s="391"/>
      <c r="G153" s="392"/>
      <c r="H153" s="392"/>
      <c r="I153" s="392"/>
    </row>
    <row r="154" spans="1:3" s="379" customFormat="1" ht="12.75" customHeight="1" thickBot="1">
      <c r="A154" s="267" t="s">
        <v>25</v>
      </c>
      <c r="B154" s="347" t="s">
        <v>446</v>
      </c>
      <c r="C154" s="528">
        <f>+C128+C153</f>
        <v>0</v>
      </c>
    </row>
    <row r="155" ht="7.5" customHeight="1"/>
    <row r="156" spans="1:3" ht="15.75">
      <c r="A156" s="593" t="s">
        <v>347</v>
      </c>
      <c r="B156" s="593"/>
      <c r="C156" s="593"/>
    </row>
    <row r="157" spans="1:3" ht="15" customHeight="1" thickBot="1">
      <c r="A157" s="584" t="s">
        <v>143</v>
      </c>
      <c r="B157" s="584"/>
      <c r="C157" s="279" t="e">
        <f>C90</f>
        <v>#REF!</v>
      </c>
    </row>
    <row r="158" spans="1:4" ht="13.5" customHeight="1" thickBot="1">
      <c r="A158" s="20">
        <v>1</v>
      </c>
      <c r="B158" s="27" t="s">
        <v>448</v>
      </c>
      <c r="C158" s="269">
        <f>+C62-C128</f>
        <v>0</v>
      </c>
      <c r="D158" s="393"/>
    </row>
    <row r="159" spans="1:3" ht="27.75" customHeight="1" thickBot="1">
      <c r="A159" s="20" t="s">
        <v>16</v>
      </c>
      <c r="B159" s="27" t="s">
        <v>454</v>
      </c>
      <c r="C159" s="269">
        <f>+C86-C153</f>
        <v>0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Sajószöged Községi Önkormányzat
2017. ÉVI KÖLTSÉGVETÉS
ÖNKÉNT VÁLLALT FELADATAINAK MÉRLEGE
&amp;R&amp;"Times New Roman CE,Félkövér dőlt"&amp;11 1.3. melléklet az 1/2017. (II.28.)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1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348" customWidth="1"/>
    <col min="2" max="2" width="91.625" style="348" customWidth="1"/>
    <col min="3" max="3" width="21.625" style="349" customWidth="1"/>
    <col min="4" max="4" width="9.00390625" style="377" customWidth="1"/>
    <col min="5" max="16384" width="9.375" style="377" customWidth="1"/>
  </cols>
  <sheetData>
    <row r="1" spans="1:3" ht="15.75" customHeight="1">
      <c r="A1" s="583" t="s">
        <v>12</v>
      </c>
      <c r="B1" s="583"/>
      <c r="C1" s="583"/>
    </row>
    <row r="2" spans="1:3" ht="15.75" customHeight="1" thickBot="1">
      <c r="A2" s="584" t="s">
        <v>141</v>
      </c>
      <c r="B2" s="584"/>
      <c r="C2" s="279" t="e">
        <f>'1.3.sz.mell.'!C2</f>
        <v>#REF!</v>
      </c>
    </row>
    <row r="3" spans="1:3" ht="37.5" customHeight="1" thickBot="1">
      <c r="A3" s="23" t="s">
        <v>65</v>
      </c>
      <c r="B3" s="24" t="s">
        <v>14</v>
      </c>
      <c r="C3" s="36" t="str">
        <f>+CONCATENATE(LEFT(ÖSSZEFÜGGÉSEK!A5,4),". évi előirányzat")</f>
        <v>2017. évi előirányzat</v>
      </c>
    </row>
    <row r="4" spans="1:3" s="378" customFormat="1" ht="12" customHeight="1" thickBot="1">
      <c r="A4" s="373"/>
      <c r="B4" s="374" t="s">
        <v>467</v>
      </c>
      <c r="C4" s="375" t="s">
        <v>468</v>
      </c>
    </row>
    <row r="5" spans="1:3" s="379" customFormat="1" ht="12" customHeight="1" thickBot="1">
      <c r="A5" s="20" t="s">
        <v>15</v>
      </c>
      <c r="B5" s="21" t="s">
        <v>223</v>
      </c>
      <c r="C5" s="269">
        <f>+C6+C7+C8+C9+C10+C11</f>
        <v>0</v>
      </c>
    </row>
    <row r="6" spans="1:3" s="379" customFormat="1" ht="12" customHeight="1">
      <c r="A6" s="15" t="s">
        <v>92</v>
      </c>
      <c r="B6" s="380" t="s">
        <v>224</v>
      </c>
      <c r="C6" s="524">
        <v>0</v>
      </c>
    </row>
    <row r="7" spans="1:3" s="379" customFormat="1" ht="12" customHeight="1">
      <c r="A7" s="14" t="s">
        <v>93</v>
      </c>
      <c r="B7" s="381" t="s">
        <v>225</v>
      </c>
      <c r="C7" s="271"/>
    </row>
    <row r="8" spans="1:3" s="379" customFormat="1" ht="12" customHeight="1">
      <c r="A8" s="14" t="s">
        <v>94</v>
      </c>
      <c r="B8" s="381" t="s">
        <v>521</v>
      </c>
      <c r="C8" s="271"/>
    </row>
    <row r="9" spans="1:3" s="379" customFormat="1" ht="12" customHeight="1">
      <c r="A9" s="14" t="s">
        <v>95</v>
      </c>
      <c r="B9" s="381" t="s">
        <v>227</v>
      </c>
      <c r="C9" s="271"/>
    </row>
    <row r="10" spans="1:3" s="379" customFormat="1" ht="12" customHeight="1">
      <c r="A10" s="14" t="s">
        <v>137</v>
      </c>
      <c r="B10" s="265" t="s">
        <v>406</v>
      </c>
      <c r="C10" s="271"/>
    </row>
    <row r="11" spans="1:3" s="379" customFormat="1" ht="12" customHeight="1" thickBot="1">
      <c r="A11" s="16" t="s">
        <v>96</v>
      </c>
      <c r="B11" s="266" t="s">
        <v>407</v>
      </c>
      <c r="C11" s="271"/>
    </row>
    <row r="12" spans="1:3" s="379" customFormat="1" ht="12" customHeight="1" thickBot="1">
      <c r="A12" s="20" t="s">
        <v>16</v>
      </c>
      <c r="B12" s="264" t="s">
        <v>228</v>
      </c>
      <c r="C12" s="269">
        <f>+C13+C14+C15+C16+C17</f>
        <v>0</v>
      </c>
    </row>
    <row r="13" spans="1:3" s="379" customFormat="1" ht="12" customHeight="1">
      <c r="A13" s="15" t="s">
        <v>98</v>
      </c>
      <c r="B13" s="380" t="s">
        <v>229</v>
      </c>
      <c r="C13" s="272"/>
    </row>
    <row r="14" spans="1:3" s="379" customFormat="1" ht="12" customHeight="1">
      <c r="A14" s="14" t="s">
        <v>99</v>
      </c>
      <c r="B14" s="381" t="s">
        <v>230</v>
      </c>
      <c r="C14" s="271"/>
    </row>
    <row r="15" spans="1:3" s="379" customFormat="1" ht="12" customHeight="1">
      <c r="A15" s="14" t="s">
        <v>100</v>
      </c>
      <c r="B15" s="381" t="s">
        <v>397</v>
      </c>
      <c r="C15" s="271"/>
    </row>
    <row r="16" spans="1:3" s="379" customFormat="1" ht="12" customHeight="1">
      <c r="A16" s="14" t="s">
        <v>101</v>
      </c>
      <c r="B16" s="381" t="s">
        <v>398</v>
      </c>
      <c r="C16" s="271"/>
    </row>
    <row r="17" spans="1:3" s="379" customFormat="1" ht="12" customHeight="1">
      <c r="A17" s="14" t="s">
        <v>102</v>
      </c>
      <c r="B17" s="381" t="s">
        <v>231</v>
      </c>
      <c r="C17" s="271"/>
    </row>
    <row r="18" spans="1:3" s="379" customFormat="1" ht="12" customHeight="1" thickBot="1">
      <c r="A18" s="16" t="s">
        <v>111</v>
      </c>
      <c r="B18" s="266" t="s">
        <v>232</v>
      </c>
      <c r="C18" s="273"/>
    </row>
    <row r="19" spans="1:3" s="379" customFormat="1" ht="12" customHeight="1" thickBot="1">
      <c r="A19" s="20" t="s">
        <v>17</v>
      </c>
      <c r="B19" s="21" t="s">
        <v>233</v>
      </c>
      <c r="C19" s="269">
        <f>+C20+C21+C22+C23+C24</f>
        <v>0</v>
      </c>
    </row>
    <row r="20" spans="1:3" s="379" customFormat="1" ht="12" customHeight="1">
      <c r="A20" s="15" t="s">
        <v>81</v>
      </c>
      <c r="B20" s="380" t="s">
        <v>234</v>
      </c>
      <c r="C20" s="272"/>
    </row>
    <row r="21" spans="1:3" s="379" customFormat="1" ht="12" customHeight="1">
      <c r="A21" s="14" t="s">
        <v>82</v>
      </c>
      <c r="B21" s="381" t="s">
        <v>235</v>
      </c>
      <c r="C21" s="271"/>
    </row>
    <row r="22" spans="1:3" s="379" customFormat="1" ht="12" customHeight="1">
      <c r="A22" s="14" t="s">
        <v>83</v>
      </c>
      <c r="B22" s="381" t="s">
        <v>399</v>
      </c>
      <c r="C22" s="271"/>
    </row>
    <row r="23" spans="1:3" s="379" customFormat="1" ht="12" customHeight="1">
      <c r="A23" s="14" t="s">
        <v>84</v>
      </c>
      <c r="B23" s="381" t="s">
        <v>400</v>
      </c>
      <c r="C23" s="271"/>
    </row>
    <row r="24" spans="1:3" s="379" customFormat="1" ht="12" customHeight="1">
      <c r="A24" s="14" t="s">
        <v>151</v>
      </c>
      <c r="B24" s="381" t="s">
        <v>236</v>
      </c>
      <c r="C24" s="271"/>
    </row>
    <row r="25" spans="1:3" s="379" customFormat="1" ht="12" customHeight="1" thickBot="1">
      <c r="A25" s="16" t="s">
        <v>152</v>
      </c>
      <c r="B25" s="382" t="s">
        <v>237</v>
      </c>
      <c r="C25" s="273"/>
    </row>
    <row r="26" spans="1:3" s="379" customFormat="1" ht="12" customHeight="1" thickBot="1">
      <c r="A26" s="20" t="s">
        <v>153</v>
      </c>
      <c r="B26" s="21" t="s">
        <v>531</v>
      </c>
      <c r="C26" s="275">
        <f>SUM(C27:C33)</f>
        <v>0</v>
      </c>
    </row>
    <row r="27" spans="1:3" s="379" customFormat="1" ht="12" customHeight="1">
      <c r="A27" s="15" t="s">
        <v>239</v>
      </c>
      <c r="B27" s="380" t="s">
        <v>526</v>
      </c>
      <c r="C27" s="272"/>
    </row>
    <row r="28" spans="1:3" s="379" customFormat="1" ht="12" customHeight="1">
      <c r="A28" s="14" t="s">
        <v>240</v>
      </c>
      <c r="B28" s="381" t="s">
        <v>527</v>
      </c>
      <c r="C28" s="271"/>
    </row>
    <row r="29" spans="1:3" s="379" customFormat="1" ht="12" customHeight="1">
      <c r="A29" s="14" t="s">
        <v>241</v>
      </c>
      <c r="B29" s="381" t="s">
        <v>528</v>
      </c>
      <c r="C29" s="271"/>
    </row>
    <row r="30" spans="1:3" s="379" customFormat="1" ht="12" customHeight="1">
      <c r="A30" s="14" t="s">
        <v>242</v>
      </c>
      <c r="B30" s="381" t="s">
        <v>529</v>
      </c>
      <c r="C30" s="271"/>
    </row>
    <row r="31" spans="1:3" s="379" customFormat="1" ht="12" customHeight="1">
      <c r="A31" s="14" t="s">
        <v>523</v>
      </c>
      <c r="B31" s="381" t="s">
        <v>243</v>
      </c>
      <c r="C31" s="271"/>
    </row>
    <row r="32" spans="1:3" s="379" customFormat="1" ht="12" customHeight="1">
      <c r="A32" s="14" t="s">
        <v>524</v>
      </c>
      <c r="B32" s="381" t="s">
        <v>244</v>
      </c>
      <c r="C32" s="271"/>
    </row>
    <row r="33" spans="1:3" s="379" customFormat="1" ht="12" customHeight="1" thickBot="1">
      <c r="A33" s="16" t="s">
        <v>525</v>
      </c>
      <c r="B33" s="477" t="s">
        <v>245</v>
      </c>
      <c r="C33" s="273"/>
    </row>
    <row r="34" spans="1:3" s="379" customFormat="1" ht="12" customHeight="1" thickBot="1">
      <c r="A34" s="20" t="s">
        <v>19</v>
      </c>
      <c r="B34" s="21" t="s">
        <v>408</v>
      </c>
      <c r="C34" s="269">
        <f>SUM(C35:C45)</f>
        <v>0</v>
      </c>
    </row>
    <row r="35" spans="1:3" s="379" customFormat="1" ht="12" customHeight="1">
      <c r="A35" s="15" t="s">
        <v>85</v>
      </c>
      <c r="B35" s="380" t="s">
        <v>248</v>
      </c>
      <c r="C35" s="272"/>
    </row>
    <row r="36" spans="1:3" s="379" customFormat="1" ht="12" customHeight="1">
      <c r="A36" s="14" t="s">
        <v>86</v>
      </c>
      <c r="B36" s="381" t="s">
        <v>249</v>
      </c>
      <c r="C36" s="271"/>
    </row>
    <row r="37" spans="1:3" s="379" customFormat="1" ht="12" customHeight="1">
      <c r="A37" s="14" t="s">
        <v>87</v>
      </c>
      <c r="B37" s="381" t="s">
        <v>250</v>
      </c>
      <c r="C37" s="271"/>
    </row>
    <row r="38" spans="1:3" s="379" customFormat="1" ht="12" customHeight="1">
      <c r="A38" s="14" t="s">
        <v>155</v>
      </c>
      <c r="B38" s="381" t="s">
        <v>251</v>
      </c>
      <c r="C38" s="271"/>
    </row>
    <row r="39" spans="1:3" s="379" customFormat="1" ht="12" customHeight="1">
      <c r="A39" s="14" t="s">
        <v>156</v>
      </c>
      <c r="B39" s="381" t="s">
        <v>252</v>
      </c>
      <c r="C39" s="271"/>
    </row>
    <row r="40" spans="1:3" s="379" customFormat="1" ht="12" customHeight="1">
      <c r="A40" s="14" t="s">
        <v>157</v>
      </c>
      <c r="B40" s="381" t="s">
        <v>253</v>
      </c>
      <c r="C40" s="271"/>
    </row>
    <row r="41" spans="1:3" s="379" customFormat="1" ht="12" customHeight="1">
      <c r="A41" s="14" t="s">
        <v>158</v>
      </c>
      <c r="B41" s="381" t="s">
        <v>254</v>
      </c>
      <c r="C41" s="271"/>
    </row>
    <row r="42" spans="1:3" s="379" customFormat="1" ht="12" customHeight="1">
      <c r="A42" s="14" t="s">
        <v>159</v>
      </c>
      <c r="B42" s="381" t="s">
        <v>530</v>
      </c>
      <c r="C42" s="271"/>
    </row>
    <row r="43" spans="1:3" s="379" customFormat="1" ht="12" customHeight="1">
      <c r="A43" s="14" t="s">
        <v>246</v>
      </c>
      <c r="B43" s="381" t="s">
        <v>256</v>
      </c>
      <c r="C43" s="274"/>
    </row>
    <row r="44" spans="1:3" s="379" customFormat="1" ht="12" customHeight="1">
      <c r="A44" s="16" t="s">
        <v>247</v>
      </c>
      <c r="B44" s="382" t="s">
        <v>410</v>
      </c>
      <c r="C44" s="368"/>
    </row>
    <row r="45" spans="1:3" s="379" customFormat="1" ht="12" customHeight="1" thickBot="1">
      <c r="A45" s="16" t="s">
        <v>409</v>
      </c>
      <c r="B45" s="266" t="s">
        <v>257</v>
      </c>
      <c r="C45" s="368"/>
    </row>
    <row r="46" spans="1:3" s="379" customFormat="1" ht="12" customHeight="1" thickBot="1">
      <c r="A46" s="20" t="s">
        <v>20</v>
      </c>
      <c r="B46" s="21" t="s">
        <v>258</v>
      </c>
      <c r="C46" s="269">
        <f>SUM(C47:C51)</f>
        <v>0</v>
      </c>
    </row>
    <row r="47" spans="1:3" s="379" customFormat="1" ht="12" customHeight="1">
      <c r="A47" s="15" t="s">
        <v>88</v>
      </c>
      <c r="B47" s="380" t="s">
        <v>262</v>
      </c>
      <c r="C47" s="424"/>
    </row>
    <row r="48" spans="1:3" s="379" customFormat="1" ht="12" customHeight="1">
      <c r="A48" s="14" t="s">
        <v>89</v>
      </c>
      <c r="B48" s="381" t="s">
        <v>263</v>
      </c>
      <c r="C48" s="274"/>
    </row>
    <row r="49" spans="1:3" s="379" customFormat="1" ht="12" customHeight="1">
      <c r="A49" s="14" t="s">
        <v>259</v>
      </c>
      <c r="B49" s="381" t="s">
        <v>264</v>
      </c>
      <c r="C49" s="274"/>
    </row>
    <row r="50" spans="1:3" s="379" customFormat="1" ht="12" customHeight="1">
      <c r="A50" s="14" t="s">
        <v>260</v>
      </c>
      <c r="B50" s="381" t="s">
        <v>265</v>
      </c>
      <c r="C50" s="274"/>
    </row>
    <row r="51" spans="1:3" s="379" customFormat="1" ht="12" customHeight="1" thickBot="1">
      <c r="A51" s="16" t="s">
        <v>261</v>
      </c>
      <c r="B51" s="266" t="s">
        <v>266</v>
      </c>
      <c r="C51" s="368"/>
    </row>
    <row r="52" spans="1:3" s="379" customFormat="1" ht="12" customHeight="1" thickBot="1">
      <c r="A52" s="20" t="s">
        <v>160</v>
      </c>
      <c r="B52" s="21" t="s">
        <v>267</v>
      </c>
      <c r="C52" s="269">
        <f>SUM(C53:C55)</f>
        <v>0</v>
      </c>
    </row>
    <row r="53" spans="1:3" s="379" customFormat="1" ht="12" customHeight="1">
      <c r="A53" s="15" t="s">
        <v>90</v>
      </c>
      <c r="B53" s="380" t="s">
        <v>268</v>
      </c>
      <c r="C53" s="272"/>
    </row>
    <row r="54" spans="1:3" s="379" customFormat="1" ht="12" customHeight="1">
      <c r="A54" s="14" t="s">
        <v>91</v>
      </c>
      <c r="B54" s="381" t="s">
        <v>401</v>
      </c>
      <c r="C54" s="271"/>
    </row>
    <row r="55" spans="1:3" s="379" customFormat="1" ht="12" customHeight="1">
      <c r="A55" s="14" t="s">
        <v>271</v>
      </c>
      <c r="B55" s="381" t="s">
        <v>269</v>
      </c>
      <c r="C55" s="271"/>
    </row>
    <row r="56" spans="1:3" s="379" customFormat="1" ht="12" customHeight="1" thickBot="1">
      <c r="A56" s="16" t="s">
        <v>272</v>
      </c>
      <c r="B56" s="266" t="s">
        <v>270</v>
      </c>
      <c r="C56" s="273"/>
    </row>
    <row r="57" spans="1:3" s="379" customFormat="1" ht="12" customHeight="1" thickBot="1">
      <c r="A57" s="20" t="s">
        <v>22</v>
      </c>
      <c r="B57" s="264" t="s">
        <v>273</v>
      </c>
      <c r="C57" s="269">
        <f>SUM(C58:C60)</f>
        <v>0</v>
      </c>
    </row>
    <row r="58" spans="1:3" s="379" customFormat="1" ht="12" customHeight="1">
      <c r="A58" s="15" t="s">
        <v>161</v>
      </c>
      <c r="B58" s="380" t="s">
        <v>275</v>
      </c>
      <c r="C58" s="274"/>
    </row>
    <row r="59" spans="1:3" s="379" customFormat="1" ht="12" customHeight="1">
      <c r="A59" s="14" t="s">
        <v>162</v>
      </c>
      <c r="B59" s="381" t="s">
        <v>402</v>
      </c>
      <c r="C59" s="274"/>
    </row>
    <row r="60" spans="1:3" s="379" customFormat="1" ht="12" customHeight="1">
      <c r="A60" s="14" t="s">
        <v>205</v>
      </c>
      <c r="B60" s="381" t="s">
        <v>276</v>
      </c>
      <c r="C60" s="274"/>
    </row>
    <row r="61" spans="1:3" s="379" customFormat="1" ht="12" customHeight="1" thickBot="1">
      <c r="A61" s="16" t="s">
        <v>274</v>
      </c>
      <c r="B61" s="266" t="s">
        <v>277</v>
      </c>
      <c r="C61" s="274"/>
    </row>
    <row r="62" spans="1:3" s="379" customFormat="1" ht="12" customHeight="1" thickBot="1">
      <c r="A62" s="449" t="s">
        <v>450</v>
      </c>
      <c r="B62" s="21" t="s">
        <v>278</v>
      </c>
      <c r="C62" s="275">
        <f>+C5+C12+C19+C26+C34+C46+C52+C57</f>
        <v>0</v>
      </c>
    </row>
    <row r="63" spans="1:3" s="379" customFormat="1" ht="12" customHeight="1" thickBot="1">
      <c r="A63" s="427" t="s">
        <v>279</v>
      </c>
      <c r="B63" s="264" t="s">
        <v>280</v>
      </c>
      <c r="C63" s="269">
        <f>SUM(C64:C66)</f>
        <v>0</v>
      </c>
    </row>
    <row r="64" spans="1:3" s="379" customFormat="1" ht="12" customHeight="1">
      <c r="A64" s="15" t="s">
        <v>311</v>
      </c>
      <c r="B64" s="380" t="s">
        <v>281</v>
      </c>
      <c r="C64" s="274"/>
    </row>
    <row r="65" spans="1:3" s="379" customFormat="1" ht="12" customHeight="1">
      <c r="A65" s="14" t="s">
        <v>320</v>
      </c>
      <c r="B65" s="381" t="s">
        <v>282</v>
      </c>
      <c r="C65" s="274"/>
    </row>
    <row r="66" spans="1:3" s="379" customFormat="1" ht="12" customHeight="1" thickBot="1">
      <c r="A66" s="16" t="s">
        <v>321</v>
      </c>
      <c r="B66" s="443" t="s">
        <v>435</v>
      </c>
      <c r="C66" s="274"/>
    </row>
    <row r="67" spans="1:3" s="379" customFormat="1" ht="12" customHeight="1" thickBot="1">
      <c r="A67" s="427" t="s">
        <v>284</v>
      </c>
      <c r="B67" s="264" t="s">
        <v>285</v>
      </c>
      <c r="C67" s="269">
        <f>SUM(C68:C71)</f>
        <v>0</v>
      </c>
    </row>
    <row r="68" spans="1:3" s="379" customFormat="1" ht="12" customHeight="1">
      <c r="A68" s="15" t="s">
        <v>138</v>
      </c>
      <c r="B68" s="380" t="s">
        <v>286</v>
      </c>
      <c r="C68" s="274"/>
    </row>
    <row r="69" spans="1:3" s="379" customFormat="1" ht="12" customHeight="1">
      <c r="A69" s="14" t="s">
        <v>139</v>
      </c>
      <c r="B69" s="381" t="s">
        <v>287</v>
      </c>
      <c r="C69" s="274"/>
    </row>
    <row r="70" spans="1:3" s="379" customFormat="1" ht="12" customHeight="1">
      <c r="A70" s="14" t="s">
        <v>312</v>
      </c>
      <c r="B70" s="381" t="s">
        <v>288</v>
      </c>
      <c r="C70" s="274"/>
    </row>
    <row r="71" spans="1:3" s="379" customFormat="1" ht="12" customHeight="1" thickBot="1">
      <c r="A71" s="16" t="s">
        <v>313</v>
      </c>
      <c r="B71" s="266" t="s">
        <v>289</v>
      </c>
      <c r="C71" s="274"/>
    </row>
    <row r="72" spans="1:3" s="379" customFormat="1" ht="12" customHeight="1" thickBot="1">
      <c r="A72" s="427" t="s">
        <v>290</v>
      </c>
      <c r="B72" s="264" t="s">
        <v>291</v>
      </c>
      <c r="C72" s="269">
        <f>SUM(C73:C74)</f>
        <v>0</v>
      </c>
    </row>
    <row r="73" spans="1:3" s="379" customFormat="1" ht="12" customHeight="1">
      <c r="A73" s="15" t="s">
        <v>314</v>
      </c>
      <c r="B73" s="380" t="s">
        <v>292</v>
      </c>
      <c r="C73" s="274"/>
    </row>
    <row r="74" spans="1:3" s="379" customFormat="1" ht="12" customHeight="1" thickBot="1">
      <c r="A74" s="16" t="s">
        <v>315</v>
      </c>
      <c r="B74" s="266" t="s">
        <v>293</v>
      </c>
      <c r="C74" s="274"/>
    </row>
    <row r="75" spans="1:3" s="379" customFormat="1" ht="12" customHeight="1" thickBot="1">
      <c r="A75" s="427" t="s">
        <v>294</v>
      </c>
      <c r="B75" s="264" t="s">
        <v>295</v>
      </c>
      <c r="C75" s="269">
        <f>SUM(C76:C78)</f>
        <v>0</v>
      </c>
    </row>
    <row r="76" spans="1:3" s="379" customFormat="1" ht="12" customHeight="1">
      <c r="A76" s="15" t="s">
        <v>316</v>
      </c>
      <c r="B76" s="380" t="s">
        <v>296</v>
      </c>
      <c r="C76" s="274"/>
    </row>
    <row r="77" spans="1:3" s="379" customFormat="1" ht="12" customHeight="1">
      <c r="A77" s="14" t="s">
        <v>317</v>
      </c>
      <c r="B77" s="381" t="s">
        <v>297</v>
      </c>
      <c r="C77" s="274"/>
    </row>
    <row r="78" spans="1:3" s="379" customFormat="1" ht="12" customHeight="1" thickBot="1">
      <c r="A78" s="16" t="s">
        <v>318</v>
      </c>
      <c r="B78" s="266" t="s">
        <v>298</v>
      </c>
      <c r="C78" s="274"/>
    </row>
    <row r="79" spans="1:3" s="379" customFormat="1" ht="12" customHeight="1" thickBot="1">
      <c r="A79" s="427" t="s">
        <v>299</v>
      </c>
      <c r="B79" s="264" t="s">
        <v>319</v>
      </c>
      <c r="C79" s="269">
        <f>SUM(C80:C83)</f>
        <v>0</v>
      </c>
    </row>
    <row r="80" spans="1:3" s="379" customFormat="1" ht="12" customHeight="1">
      <c r="A80" s="384" t="s">
        <v>300</v>
      </c>
      <c r="B80" s="380" t="s">
        <v>301</v>
      </c>
      <c r="C80" s="274"/>
    </row>
    <row r="81" spans="1:3" s="379" customFormat="1" ht="12" customHeight="1">
      <c r="A81" s="385" t="s">
        <v>302</v>
      </c>
      <c r="B81" s="381" t="s">
        <v>303</v>
      </c>
      <c r="C81" s="274"/>
    </row>
    <row r="82" spans="1:3" s="379" customFormat="1" ht="12" customHeight="1">
      <c r="A82" s="385" t="s">
        <v>304</v>
      </c>
      <c r="B82" s="381" t="s">
        <v>305</v>
      </c>
      <c r="C82" s="274"/>
    </row>
    <row r="83" spans="1:3" s="379" customFormat="1" ht="12" customHeight="1" thickBot="1">
      <c r="A83" s="386" t="s">
        <v>306</v>
      </c>
      <c r="B83" s="266" t="s">
        <v>307</v>
      </c>
      <c r="C83" s="274"/>
    </row>
    <row r="84" spans="1:3" s="379" customFormat="1" ht="12" customHeight="1" thickBot="1">
      <c r="A84" s="427" t="s">
        <v>308</v>
      </c>
      <c r="B84" s="264" t="s">
        <v>449</v>
      </c>
      <c r="C84" s="425"/>
    </row>
    <row r="85" spans="1:3" s="379" customFormat="1" ht="13.5" customHeight="1" thickBot="1">
      <c r="A85" s="427" t="s">
        <v>310</v>
      </c>
      <c r="B85" s="264" t="s">
        <v>309</v>
      </c>
      <c r="C85" s="425"/>
    </row>
    <row r="86" spans="1:3" s="379" customFormat="1" ht="15.75" customHeight="1" thickBot="1">
      <c r="A86" s="427" t="s">
        <v>322</v>
      </c>
      <c r="B86" s="387" t="s">
        <v>452</v>
      </c>
      <c r="C86" s="275">
        <f>+C63+C67+C72+C75+C79+C85+C84</f>
        <v>0</v>
      </c>
    </row>
    <row r="87" spans="1:3" s="379" customFormat="1" ht="16.5" customHeight="1" thickBot="1">
      <c r="A87" s="428" t="s">
        <v>451</v>
      </c>
      <c r="B87" s="388" t="s">
        <v>453</v>
      </c>
      <c r="C87" s="525">
        <f>+C62+C86</f>
        <v>0</v>
      </c>
    </row>
    <row r="88" spans="1:3" s="379" customFormat="1" ht="83.25" customHeight="1">
      <c r="A88" s="5"/>
      <c r="B88" s="6"/>
      <c r="C88" s="276"/>
    </row>
    <row r="89" spans="1:3" ht="16.5" customHeight="1">
      <c r="A89" s="583" t="s">
        <v>44</v>
      </c>
      <c r="B89" s="583"/>
      <c r="C89" s="583"/>
    </row>
    <row r="90" spans="1:3" s="389" customFormat="1" ht="16.5" customHeight="1" thickBot="1">
      <c r="A90" s="592" t="s">
        <v>142</v>
      </c>
      <c r="B90" s="592"/>
      <c r="C90" s="122" t="e">
        <f>C2</f>
        <v>#REF!</v>
      </c>
    </row>
    <row r="91" spans="1:3" ht="37.5" customHeight="1" thickBot="1">
      <c r="A91" s="23" t="s">
        <v>65</v>
      </c>
      <c r="B91" s="24" t="s">
        <v>45</v>
      </c>
      <c r="C91" s="36" t="str">
        <f>+C3</f>
        <v>2017. évi előirányzat</v>
      </c>
    </row>
    <row r="92" spans="1:3" s="378" customFormat="1" ht="12" customHeight="1" thickBot="1">
      <c r="A92" s="31"/>
      <c r="B92" s="32" t="s">
        <v>467</v>
      </c>
      <c r="C92" s="33" t="s">
        <v>468</v>
      </c>
    </row>
    <row r="93" spans="1:3" ht="12" customHeight="1" thickBot="1">
      <c r="A93" s="22" t="s">
        <v>15</v>
      </c>
      <c r="B93" s="28" t="s">
        <v>411</v>
      </c>
      <c r="C93" s="268">
        <f>C94+C95+C96+C97+C98+C111</f>
        <v>0</v>
      </c>
    </row>
    <row r="94" spans="1:3" ht="12" customHeight="1">
      <c r="A94" s="17" t="s">
        <v>92</v>
      </c>
      <c r="B94" s="10" t="s">
        <v>46</v>
      </c>
      <c r="C94" s="527">
        <v>0</v>
      </c>
    </row>
    <row r="95" spans="1:3" ht="12" customHeight="1">
      <c r="A95" s="14" t="s">
        <v>93</v>
      </c>
      <c r="B95" s="8" t="s">
        <v>163</v>
      </c>
      <c r="C95" s="271"/>
    </row>
    <row r="96" spans="1:3" ht="12" customHeight="1">
      <c r="A96" s="14" t="s">
        <v>94</v>
      </c>
      <c r="B96" s="8" t="s">
        <v>129</v>
      </c>
      <c r="C96" s="273"/>
    </row>
    <row r="97" spans="1:3" ht="12" customHeight="1">
      <c r="A97" s="14" t="s">
        <v>95</v>
      </c>
      <c r="B97" s="11" t="s">
        <v>164</v>
      </c>
      <c r="C97" s="273"/>
    </row>
    <row r="98" spans="1:3" ht="12" customHeight="1">
      <c r="A98" s="14" t="s">
        <v>106</v>
      </c>
      <c r="B98" s="19" t="s">
        <v>165</v>
      </c>
      <c r="C98" s="273"/>
    </row>
    <row r="99" spans="1:3" ht="12" customHeight="1">
      <c r="A99" s="14" t="s">
        <v>96</v>
      </c>
      <c r="B99" s="8" t="s">
        <v>416</v>
      </c>
      <c r="C99" s="273"/>
    </row>
    <row r="100" spans="1:3" ht="12" customHeight="1">
      <c r="A100" s="14" t="s">
        <v>97</v>
      </c>
      <c r="B100" s="127" t="s">
        <v>415</v>
      </c>
      <c r="C100" s="273"/>
    </row>
    <row r="101" spans="1:3" ht="12" customHeight="1">
      <c r="A101" s="14" t="s">
        <v>107</v>
      </c>
      <c r="B101" s="127" t="s">
        <v>414</v>
      </c>
      <c r="C101" s="273"/>
    </row>
    <row r="102" spans="1:3" ht="12" customHeight="1">
      <c r="A102" s="14" t="s">
        <v>108</v>
      </c>
      <c r="B102" s="125" t="s">
        <v>325</v>
      </c>
      <c r="C102" s="273"/>
    </row>
    <row r="103" spans="1:3" ht="12" customHeight="1">
      <c r="A103" s="14" t="s">
        <v>109</v>
      </c>
      <c r="B103" s="126" t="s">
        <v>326</v>
      </c>
      <c r="C103" s="273"/>
    </row>
    <row r="104" spans="1:3" ht="12" customHeight="1">
      <c r="A104" s="14" t="s">
        <v>110</v>
      </c>
      <c r="B104" s="126" t="s">
        <v>327</v>
      </c>
      <c r="C104" s="273"/>
    </row>
    <row r="105" spans="1:3" ht="12" customHeight="1">
      <c r="A105" s="14" t="s">
        <v>112</v>
      </c>
      <c r="B105" s="125" t="s">
        <v>328</v>
      </c>
      <c r="C105" s="273"/>
    </row>
    <row r="106" spans="1:3" ht="12" customHeight="1">
      <c r="A106" s="14" t="s">
        <v>166</v>
      </c>
      <c r="B106" s="125" t="s">
        <v>329</v>
      </c>
      <c r="C106" s="273"/>
    </row>
    <row r="107" spans="1:3" ht="12" customHeight="1">
      <c r="A107" s="14" t="s">
        <v>323</v>
      </c>
      <c r="B107" s="126" t="s">
        <v>330</v>
      </c>
      <c r="C107" s="273"/>
    </row>
    <row r="108" spans="1:3" ht="12" customHeight="1">
      <c r="A108" s="13" t="s">
        <v>324</v>
      </c>
      <c r="B108" s="127" t="s">
        <v>331</v>
      </c>
      <c r="C108" s="273"/>
    </row>
    <row r="109" spans="1:3" ht="12" customHeight="1">
      <c r="A109" s="14" t="s">
        <v>412</v>
      </c>
      <c r="B109" s="127" t="s">
        <v>332</v>
      </c>
      <c r="C109" s="273"/>
    </row>
    <row r="110" spans="1:3" ht="12" customHeight="1">
      <c r="A110" s="16" t="s">
        <v>413</v>
      </c>
      <c r="B110" s="127" t="s">
        <v>333</v>
      </c>
      <c r="C110" s="273"/>
    </row>
    <row r="111" spans="1:3" ht="12" customHeight="1">
      <c r="A111" s="14" t="s">
        <v>417</v>
      </c>
      <c r="B111" s="11" t="s">
        <v>47</v>
      </c>
      <c r="C111" s="271"/>
    </row>
    <row r="112" spans="1:3" ht="12" customHeight="1">
      <c r="A112" s="14" t="s">
        <v>418</v>
      </c>
      <c r="B112" s="8" t="s">
        <v>420</v>
      </c>
      <c r="C112" s="271"/>
    </row>
    <row r="113" spans="1:3" ht="12" customHeight="1" thickBot="1">
      <c r="A113" s="18" t="s">
        <v>419</v>
      </c>
      <c r="B113" s="447" t="s">
        <v>421</v>
      </c>
      <c r="C113" s="277"/>
    </row>
    <row r="114" spans="1:3" ht="12" customHeight="1" thickBot="1">
      <c r="A114" s="444" t="s">
        <v>16</v>
      </c>
      <c r="B114" s="445" t="s">
        <v>334</v>
      </c>
      <c r="C114" s="446">
        <f>+C115+C117+C119</f>
        <v>0</v>
      </c>
    </row>
    <row r="115" spans="1:3" ht="12" customHeight="1">
      <c r="A115" s="15" t="s">
        <v>98</v>
      </c>
      <c r="B115" s="8" t="s">
        <v>204</v>
      </c>
      <c r="C115" s="272"/>
    </row>
    <row r="116" spans="1:3" ht="12" customHeight="1">
      <c r="A116" s="15" t="s">
        <v>99</v>
      </c>
      <c r="B116" s="12" t="s">
        <v>338</v>
      </c>
      <c r="C116" s="272"/>
    </row>
    <row r="117" spans="1:3" ht="12" customHeight="1">
      <c r="A117" s="15" t="s">
        <v>100</v>
      </c>
      <c r="B117" s="12" t="s">
        <v>167</v>
      </c>
      <c r="C117" s="271"/>
    </row>
    <row r="118" spans="1:3" ht="12" customHeight="1">
      <c r="A118" s="15" t="s">
        <v>101</v>
      </c>
      <c r="B118" s="12" t="s">
        <v>339</v>
      </c>
      <c r="C118" s="237"/>
    </row>
    <row r="119" spans="1:3" ht="12" customHeight="1">
      <c r="A119" s="15" t="s">
        <v>102</v>
      </c>
      <c r="B119" s="266" t="s">
        <v>206</v>
      </c>
      <c r="C119" s="237"/>
    </row>
    <row r="120" spans="1:3" ht="12" customHeight="1">
      <c r="A120" s="15" t="s">
        <v>111</v>
      </c>
      <c r="B120" s="265" t="s">
        <v>403</v>
      </c>
      <c r="C120" s="237"/>
    </row>
    <row r="121" spans="1:3" ht="12" customHeight="1">
      <c r="A121" s="15" t="s">
        <v>113</v>
      </c>
      <c r="B121" s="376" t="s">
        <v>344</v>
      </c>
      <c r="C121" s="237"/>
    </row>
    <row r="122" spans="1:3" ht="15.75">
      <c r="A122" s="15" t="s">
        <v>168</v>
      </c>
      <c r="B122" s="126" t="s">
        <v>327</v>
      </c>
      <c r="C122" s="237"/>
    </row>
    <row r="123" spans="1:3" ht="12" customHeight="1">
      <c r="A123" s="15" t="s">
        <v>169</v>
      </c>
      <c r="B123" s="126" t="s">
        <v>343</v>
      </c>
      <c r="C123" s="237"/>
    </row>
    <row r="124" spans="1:3" ht="12" customHeight="1">
      <c r="A124" s="15" t="s">
        <v>170</v>
      </c>
      <c r="B124" s="126" t="s">
        <v>342</v>
      </c>
      <c r="C124" s="237"/>
    </row>
    <row r="125" spans="1:3" ht="12" customHeight="1">
      <c r="A125" s="15" t="s">
        <v>335</v>
      </c>
      <c r="B125" s="126" t="s">
        <v>330</v>
      </c>
      <c r="C125" s="237"/>
    </row>
    <row r="126" spans="1:3" ht="12" customHeight="1">
      <c r="A126" s="15" t="s">
        <v>336</v>
      </c>
      <c r="B126" s="126" t="s">
        <v>341</v>
      </c>
      <c r="C126" s="237"/>
    </row>
    <row r="127" spans="1:3" ht="16.5" thickBot="1">
      <c r="A127" s="13" t="s">
        <v>337</v>
      </c>
      <c r="B127" s="126" t="s">
        <v>340</v>
      </c>
      <c r="C127" s="239"/>
    </row>
    <row r="128" spans="1:3" ht="12" customHeight="1" thickBot="1">
      <c r="A128" s="20" t="s">
        <v>17</v>
      </c>
      <c r="B128" s="110" t="s">
        <v>422</v>
      </c>
      <c r="C128" s="269">
        <f>+C93+C114</f>
        <v>0</v>
      </c>
    </row>
    <row r="129" spans="1:3" ht="12" customHeight="1" thickBot="1">
      <c r="A129" s="20" t="s">
        <v>18</v>
      </c>
      <c r="B129" s="110" t="s">
        <v>423</v>
      </c>
      <c r="C129" s="269">
        <f>+C130+C131+C132</f>
        <v>0</v>
      </c>
    </row>
    <row r="130" spans="1:3" ht="12" customHeight="1">
      <c r="A130" s="15" t="s">
        <v>239</v>
      </c>
      <c r="B130" s="12" t="s">
        <v>430</v>
      </c>
      <c r="C130" s="237"/>
    </row>
    <row r="131" spans="1:3" ht="12" customHeight="1">
      <c r="A131" s="15" t="s">
        <v>240</v>
      </c>
      <c r="B131" s="12" t="s">
        <v>431</v>
      </c>
      <c r="C131" s="237"/>
    </row>
    <row r="132" spans="1:3" ht="12" customHeight="1" thickBot="1">
      <c r="A132" s="13" t="s">
        <v>241</v>
      </c>
      <c r="B132" s="12" t="s">
        <v>432</v>
      </c>
      <c r="C132" s="237"/>
    </row>
    <row r="133" spans="1:3" ht="12" customHeight="1" thickBot="1">
      <c r="A133" s="20" t="s">
        <v>19</v>
      </c>
      <c r="B133" s="110" t="s">
        <v>424</v>
      </c>
      <c r="C133" s="269">
        <f>SUM(C134:C139)</f>
        <v>0</v>
      </c>
    </row>
    <row r="134" spans="1:3" ht="12" customHeight="1">
      <c r="A134" s="15" t="s">
        <v>85</v>
      </c>
      <c r="B134" s="9" t="s">
        <v>433</v>
      </c>
      <c r="C134" s="237"/>
    </row>
    <row r="135" spans="1:3" ht="12" customHeight="1">
      <c r="A135" s="15" t="s">
        <v>86</v>
      </c>
      <c r="B135" s="9" t="s">
        <v>425</v>
      </c>
      <c r="C135" s="237"/>
    </row>
    <row r="136" spans="1:3" ht="12" customHeight="1">
      <c r="A136" s="15" t="s">
        <v>87</v>
      </c>
      <c r="B136" s="9" t="s">
        <v>426</v>
      </c>
      <c r="C136" s="237"/>
    </row>
    <row r="137" spans="1:3" ht="12" customHeight="1">
      <c r="A137" s="15" t="s">
        <v>155</v>
      </c>
      <c r="B137" s="9" t="s">
        <v>427</v>
      </c>
      <c r="C137" s="237"/>
    </row>
    <row r="138" spans="1:3" ht="12" customHeight="1">
      <c r="A138" s="15" t="s">
        <v>156</v>
      </c>
      <c r="B138" s="9" t="s">
        <v>428</v>
      </c>
      <c r="C138" s="237"/>
    </row>
    <row r="139" spans="1:3" ht="12" customHeight="1" thickBot="1">
      <c r="A139" s="13" t="s">
        <v>157</v>
      </c>
      <c r="B139" s="9" t="s">
        <v>429</v>
      </c>
      <c r="C139" s="237"/>
    </row>
    <row r="140" spans="1:3" ht="12" customHeight="1" thickBot="1">
      <c r="A140" s="20" t="s">
        <v>20</v>
      </c>
      <c r="B140" s="110" t="s">
        <v>437</v>
      </c>
      <c r="C140" s="275">
        <f>+C141+C142+C143+C144</f>
        <v>0</v>
      </c>
    </row>
    <row r="141" spans="1:3" ht="12" customHeight="1">
      <c r="A141" s="15" t="s">
        <v>88</v>
      </c>
      <c r="B141" s="9" t="s">
        <v>345</v>
      </c>
      <c r="C141" s="237"/>
    </row>
    <row r="142" spans="1:3" ht="12" customHeight="1">
      <c r="A142" s="15" t="s">
        <v>89</v>
      </c>
      <c r="B142" s="9" t="s">
        <v>346</v>
      </c>
      <c r="C142" s="237"/>
    </row>
    <row r="143" spans="1:3" ht="12" customHeight="1">
      <c r="A143" s="15" t="s">
        <v>259</v>
      </c>
      <c r="B143" s="9" t="s">
        <v>438</v>
      </c>
      <c r="C143" s="237"/>
    </row>
    <row r="144" spans="1:3" ht="12" customHeight="1" thickBot="1">
      <c r="A144" s="13" t="s">
        <v>260</v>
      </c>
      <c r="B144" s="7" t="s">
        <v>365</v>
      </c>
      <c r="C144" s="237"/>
    </row>
    <row r="145" spans="1:3" ht="12" customHeight="1" thickBot="1">
      <c r="A145" s="20" t="s">
        <v>21</v>
      </c>
      <c r="B145" s="110" t="s">
        <v>439</v>
      </c>
      <c r="C145" s="278">
        <f>SUM(C146:C150)</f>
        <v>0</v>
      </c>
    </row>
    <row r="146" spans="1:3" ht="12" customHeight="1">
      <c r="A146" s="15" t="s">
        <v>90</v>
      </c>
      <c r="B146" s="9" t="s">
        <v>434</v>
      </c>
      <c r="C146" s="237"/>
    </row>
    <row r="147" spans="1:3" ht="12" customHeight="1">
      <c r="A147" s="15" t="s">
        <v>91</v>
      </c>
      <c r="B147" s="9" t="s">
        <v>441</v>
      </c>
      <c r="C147" s="237"/>
    </row>
    <row r="148" spans="1:3" ht="12" customHeight="1">
      <c r="A148" s="15" t="s">
        <v>271</v>
      </c>
      <c r="B148" s="9" t="s">
        <v>436</v>
      </c>
      <c r="C148" s="237"/>
    </row>
    <row r="149" spans="1:3" ht="12" customHeight="1">
      <c r="A149" s="15" t="s">
        <v>272</v>
      </c>
      <c r="B149" s="9" t="s">
        <v>442</v>
      </c>
      <c r="C149" s="237"/>
    </row>
    <row r="150" spans="1:3" ht="12" customHeight="1" thickBot="1">
      <c r="A150" s="15" t="s">
        <v>440</v>
      </c>
      <c r="B150" s="9" t="s">
        <v>443</v>
      </c>
      <c r="C150" s="237"/>
    </row>
    <row r="151" spans="1:3" ht="12" customHeight="1" thickBot="1">
      <c r="A151" s="20" t="s">
        <v>22</v>
      </c>
      <c r="B151" s="110" t="s">
        <v>444</v>
      </c>
      <c r="C151" s="448"/>
    </row>
    <row r="152" spans="1:3" ht="12" customHeight="1" thickBot="1">
      <c r="A152" s="20" t="s">
        <v>23</v>
      </c>
      <c r="B152" s="110" t="s">
        <v>445</v>
      </c>
      <c r="C152" s="448"/>
    </row>
    <row r="153" spans="1:9" ht="15" customHeight="1" thickBot="1">
      <c r="A153" s="20" t="s">
        <v>24</v>
      </c>
      <c r="B153" s="110" t="s">
        <v>447</v>
      </c>
      <c r="C153" s="390">
        <f>+C129+C133+C140+C145+C151+C152</f>
        <v>0</v>
      </c>
      <c r="F153" s="391"/>
      <c r="G153" s="392"/>
      <c r="H153" s="392"/>
      <c r="I153" s="392"/>
    </row>
    <row r="154" spans="1:3" s="379" customFormat="1" ht="12.75" customHeight="1" thickBot="1">
      <c r="A154" s="267" t="s">
        <v>25</v>
      </c>
      <c r="B154" s="347" t="s">
        <v>446</v>
      </c>
      <c r="C154" s="528">
        <f>+C128+C153</f>
        <v>0</v>
      </c>
    </row>
    <row r="155" ht="7.5" customHeight="1"/>
    <row r="156" spans="1:3" ht="15.75">
      <c r="A156" s="593" t="s">
        <v>347</v>
      </c>
      <c r="B156" s="593"/>
      <c r="C156" s="593"/>
    </row>
    <row r="157" spans="1:3" ht="15" customHeight="1" thickBot="1">
      <c r="A157" s="584" t="s">
        <v>143</v>
      </c>
      <c r="B157" s="584"/>
      <c r="C157" s="279" t="e">
        <f>C90</f>
        <v>#REF!</v>
      </c>
    </row>
    <row r="158" spans="1:4" ht="13.5" customHeight="1" thickBot="1">
      <c r="A158" s="20">
        <v>1</v>
      </c>
      <c r="B158" s="27" t="s">
        <v>448</v>
      </c>
      <c r="C158" s="269">
        <f>+C62-C128</f>
        <v>0</v>
      </c>
      <c r="D158" s="393"/>
    </row>
    <row r="159" spans="1:3" ht="27.75" customHeight="1" thickBot="1">
      <c r="A159" s="20" t="s">
        <v>16</v>
      </c>
      <c r="B159" s="27" t="s">
        <v>454</v>
      </c>
      <c r="C159" s="269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Sajószöged Községi Önkormányzat
2017. ÉVI KÖLTSÉGVETÉS
ÁLLAMIGAZGATÁSI FELADATAINAK MÉRLEGE
&amp;R&amp;"Times New Roman CE,Félkövér dőlt"&amp;11 1.4. melléklet az 1/2017. (II.28.)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view="pageLayout" zoomScaleNormal="130" zoomScaleSheetLayoutView="100" workbookViewId="0" topLeftCell="A22">
      <selection activeCell="B36" sqref="B36"/>
    </sheetView>
  </sheetViews>
  <sheetFormatPr defaultColWidth="9.00390625" defaultRowHeight="12.75"/>
  <cols>
    <col min="1" max="1" width="6.875" style="50" customWidth="1"/>
    <col min="2" max="2" width="48.00390625" style="162" customWidth="1"/>
    <col min="3" max="5" width="15.50390625" style="50" customWidth="1"/>
    <col min="6" max="6" width="55.125" style="50" customWidth="1"/>
    <col min="7" max="9" width="15.50390625" style="50" customWidth="1"/>
    <col min="10" max="10" width="4.875" style="50" customWidth="1"/>
    <col min="11" max="16384" width="9.375" style="50" customWidth="1"/>
  </cols>
  <sheetData>
    <row r="1" spans="2:10" ht="39.75" customHeight="1">
      <c r="B1" s="290" t="s">
        <v>147</v>
      </c>
      <c r="C1" s="291"/>
      <c r="D1" s="291"/>
      <c r="E1" s="291"/>
      <c r="F1" s="291"/>
      <c r="G1" s="291"/>
      <c r="H1" s="291"/>
      <c r="I1" s="291"/>
      <c r="J1" s="594" t="s">
        <v>583</v>
      </c>
    </row>
    <row r="2" spans="7:10" ht="14.25" thickBot="1">
      <c r="G2" s="292"/>
      <c r="H2" s="292"/>
      <c r="I2" s="292" t="str">
        <f>'[1]1.4.sz.mell.'!E2</f>
        <v>Forintban!</v>
      </c>
      <c r="J2" s="594"/>
    </row>
    <row r="3" spans="1:10" ht="18" customHeight="1" thickBot="1">
      <c r="A3" s="595" t="s">
        <v>65</v>
      </c>
      <c r="B3" s="293" t="s">
        <v>52</v>
      </c>
      <c r="C3" s="294"/>
      <c r="D3" s="556"/>
      <c r="E3" s="556"/>
      <c r="F3" s="293" t="s">
        <v>53</v>
      </c>
      <c r="G3" s="295"/>
      <c r="H3" s="557"/>
      <c r="I3" s="558"/>
      <c r="J3" s="594"/>
    </row>
    <row r="4" spans="1:10" s="296" customFormat="1" ht="35.25" customHeight="1" thickBot="1">
      <c r="A4" s="596"/>
      <c r="B4" s="163" t="s">
        <v>57</v>
      </c>
      <c r="C4" s="164" t="str">
        <f>+CONCATENATE('[1]1.1.sz.mell.'!C3," eredeti előirányzat")</f>
        <v>2017. évi eredeti előirányzat</v>
      </c>
      <c r="D4" s="559" t="str">
        <f>+CONCATENATE('[1]1.1.sz.mell.'!C3," 1. sz. módosítás (±)")</f>
        <v>2017. évi 1. sz. módosítás (±)</v>
      </c>
      <c r="E4" s="559" t="str">
        <f>+CONCATENATE(LEFT('[1]1.1.sz.mell.'!C3,4),".12.31. Módisítás után")</f>
        <v>2017.12.31. Módisítás után</v>
      </c>
      <c r="F4" s="163" t="s">
        <v>57</v>
      </c>
      <c r="G4" s="164" t="str">
        <f>+C4</f>
        <v>2017. évi eredeti előirányzat</v>
      </c>
      <c r="H4" s="164" t="str">
        <f>+D4</f>
        <v>2017. évi 1. sz. módosítás (±)</v>
      </c>
      <c r="I4" s="560" t="str">
        <f>+E4</f>
        <v>2017.12.31. Módisítás után</v>
      </c>
      <c r="J4" s="594"/>
    </row>
    <row r="5" spans="1:10" s="301" customFormat="1" ht="12" customHeight="1" thickBot="1">
      <c r="A5" s="297" t="s">
        <v>467</v>
      </c>
      <c r="B5" s="298" t="s">
        <v>468</v>
      </c>
      <c r="C5" s="299" t="s">
        <v>469</v>
      </c>
      <c r="D5" s="561" t="s">
        <v>471</v>
      </c>
      <c r="E5" s="561" t="s">
        <v>578</v>
      </c>
      <c r="F5" s="298" t="s">
        <v>584</v>
      </c>
      <c r="G5" s="299" t="s">
        <v>473</v>
      </c>
      <c r="H5" s="299" t="s">
        <v>474</v>
      </c>
      <c r="I5" s="300" t="s">
        <v>585</v>
      </c>
      <c r="J5" s="594"/>
    </row>
    <row r="6" spans="1:10" ht="12.75" customHeight="1">
      <c r="A6" s="302" t="s">
        <v>15</v>
      </c>
      <c r="B6" s="303" t="s">
        <v>348</v>
      </c>
      <c r="C6" s="280">
        <v>92207137</v>
      </c>
      <c r="D6" s="280">
        <v>11814854</v>
      </c>
      <c r="E6" s="562">
        <f>C6+D6</f>
        <v>104021991</v>
      </c>
      <c r="F6" s="303" t="s">
        <v>58</v>
      </c>
      <c r="G6" s="280">
        <v>113513122</v>
      </c>
      <c r="H6" s="280">
        <v>6858949</v>
      </c>
      <c r="I6" s="563">
        <f>G6+H6</f>
        <v>120372071</v>
      </c>
      <c r="J6" s="594"/>
    </row>
    <row r="7" spans="1:10" ht="12.75" customHeight="1">
      <c r="A7" s="304" t="s">
        <v>16</v>
      </c>
      <c r="B7" s="305" t="s">
        <v>349</v>
      </c>
      <c r="C7" s="281">
        <v>16718160</v>
      </c>
      <c r="D7" s="281">
        <v>2166783</v>
      </c>
      <c r="E7" s="562">
        <f aca="true" t="shared" si="0" ref="E7:E16">C7+D7</f>
        <v>18884943</v>
      </c>
      <c r="F7" s="305" t="s">
        <v>163</v>
      </c>
      <c r="G7" s="281">
        <v>23477193</v>
      </c>
      <c r="H7" s="281">
        <v>2969301</v>
      </c>
      <c r="I7" s="563">
        <f aca="true" t="shared" si="1" ref="I7:I17">G7+H7</f>
        <v>26446494</v>
      </c>
      <c r="J7" s="594"/>
    </row>
    <row r="8" spans="1:10" ht="12.75" customHeight="1">
      <c r="A8" s="304" t="s">
        <v>17</v>
      </c>
      <c r="B8" s="305" t="s">
        <v>370</v>
      </c>
      <c r="C8" s="281"/>
      <c r="D8" s="281"/>
      <c r="E8" s="562">
        <f t="shared" si="0"/>
        <v>0</v>
      </c>
      <c r="F8" s="305" t="s">
        <v>209</v>
      </c>
      <c r="G8" s="281">
        <v>121575270</v>
      </c>
      <c r="H8" s="281">
        <v>-13947603</v>
      </c>
      <c r="I8" s="563">
        <f t="shared" si="1"/>
        <v>107627667</v>
      </c>
      <c r="J8" s="594"/>
    </row>
    <row r="9" spans="1:10" ht="12.75" customHeight="1">
      <c r="A9" s="304" t="s">
        <v>18</v>
      </c>
      <c r="B9" s="305" t="s">
        <v>154</v>
      </c>
      <c r="C9" s="281">
        <v>113960000</v>
      </c>
      <c r="D9" s="281">
        <v>61315260</v>
      </c>
      <c r="E9" s="562">
        <f t="shared" si="0"/>
        <v>175275260</v>
      </c>
      <c r="F9" s="305" t="s">
        <v>164</v>
      </c>
      <c r="G9" s="281">
        <v>10680000</v>
      </c>
      <c r="H9" s="281">
        <v>-1976052</v>
      </c>
      <c r="I9" s="563">
        <f t="shared" si="1"/>
        <v>8703948</v>
      </c>
      <c r="J9" s="594"/>
    </row>
    <row r="10" spans="1:10" ht="12.75" customHeight="1">
      <c r="A10" s="304" t="s">
        <v>19</v>
      </c>
      <c r="B10" s="306" t="s">
        <v>396</v>
      </c>
      <c r="C10" s="281">
        <v>26998078</v>
      </c>
      <c r="D10" s="281">
        <v>16386414</v>
      </c>
      <c r="E10" s="562">
        <f t="shared" si="0"/>
        <v>43384492</v>
      </c>
      <c r="F10" s="305" t="s">
        <v>165</v>
      </c>
      <c r="G10" s="281">
        <v>33560000</v>
      </c>
      <c r="H10" s="281">
        <v>2303548</v>
      </c>
      <c r="I10" s="563">
        <f t="shared" si="1"/>
        <v>35863548</v>
      </c>
      <c r="J10" s="594"/>
    </row>
    <row r="11" spans="1:10" ht="12.75" customHeight="1">
      <c r="A11" s="304" t="s">
        <v>20</v>
      </c>
      <c r="B11" s="305" t="s">
        <v>350</v>
      </c>
      <c r="C11" s="282"/>
      <c r="D11" s="282">
        <v>333500</v>
      </c>
      <c r="E11" s="562">
        <f t="shared" si="0"/>
        <v>333500</v>
      </c>
      <c r="F11" s="305" t="s">
        <v>47</v>
      </c>
      <c r="G11" s="281">
        <v>2500000</v>
      </c>
      <c r="H11" s="281">
        <v>-2500000</v>
      </c>
      <c r="I11" s="563">
        <f t="shared" si="1"/>
        <v>0</v>
      </c>
      <c r="J11" s="594"/>
    </row>
    <row r="12" spans="1:10" ht="12.75" customHeight="1">
      <c r="A12" s="304" t="s">
        <v>21</v>
      </c>
      <c r="B12" s="305" t="s">
        <v>455</v>
      </c>
      <c r="C12" s="281"/>
      <c r="D12" s="281"/>
      <c r="E12" s="562">
        <f t="shared" si="0"/>
        <v>0</v>
      </c>
      <c r="F12" s="42"/>
      <c r="G12" s="281"/>
      <c r="H12" s="281"/>
      <c r="I12" s="563">
        <f t="shared" si="1"/>
        <v>0</v>
      </c>
      <c r="J12" s="594"/>
    </row>
    <row r="13" spans="1:10" ht="12.75" customHeight="1">
      <c r="A13" s="304" t="s">
        <v>22</v>
      </c>
      <c r="B13" s="42"/>
      <c r="C13" s="281"/>
      <c r="D13" s="281"/>
      <c r="E13" s="562">
        <f t="shared" si="0"/>
        <v>0</v>
      </c>
      <c r="F13" s="42"/>
      <c r="G13" s="281"/>
      <c r="H13" s="281"/>
      <c r="I13" s="563">
        <f t="shared" si="1"/>
        <v>0</v>
      </c>
      <c r="J13" s="594"/>
    </row>
    <row r="14" spans="1:10" ht="12.75" customHeight="1">
      <c r="A14" s="304" t="s">
        <v>23</v>
      </c>
      <c r="B14" s="394"/>
      <c r="C14" s="282"/>
      <c r="D14" s="282"/>
      <c r="E14" s="562">
        <f t="shared" si="0"/>
        <v>0</v>
      </c>
      <c r="F14" s="42"/>
      <c r="G14" s="281"/>
      <c r="H14" s="281"/>
      <c r="I14" s="563">
        <f t="shared" si="1"/>
        <v>0</v>
      </c>
      <c r="J14" s="594"/>
    </row>
    <row r="15" spans="1:10" ht="12.75" customHeight="1">
      <c r="A15" s="304" t="s">
        <v>24</v>
      </c>
      <c r="B15" s="42"/>
      <c r="C15" s="281"/>
      <c r="D15" s="281"/>
      <c r="E15" s="562">
        <f t="shared" si="0"/>
        <v>0</v>
      </c>
      <c r="F15" s="42"/>
      <c r="G15" s="281"/>
      <c r="H15" s="281"/>
      <c r="I15" s="563">
        <f t="shared" si="1"/>
        <v>0</v>
      </c>
      <c r="J15" s="594"/>
    </row>
    <row r="16" spans="1:10" ht="12.75" customHeight="1">
      <c r="A16" s="304" t="s">
        <v>25</v>
      </c>
      <c r="B16" s="42"/>
      <c r="C16" s="281"/>
      <c r="D16" s="281"/>
      <c r="E16" s="562">
        <f t="shared" si="0"/>
        <v>0</v>
      </c>
      <c r="F16" s="42"/>
      <c r="G16" s="281"/>
      <c r="H16" s="281"/>
      <c r="I16" s="563">
        <f t="shared" si="1"/>
        <v>0</v>
      </c>
      <c r="J16" s="594"/>
    </row>
    <row r="17" spans="1:10" ht="12.75" customHeight="1" thickBot="1">
      <c r="A17" s="304" t="s">
        <v>26</v>
      </c>
      <c r="B17" s="52"/>
      <c r="C17" s="283"/>
      <c r="D17" s="283"/>
      <c r="E17" s="564"/>
      <c r="F17" s="42"/>
      <c r="G17" s="283"/>
      <c r="H17" s="283"/>
      <c r="I17" s="563">
        <f t="shared" si="1"/>
        <v>0</v>
      </c>
      <c r="J17" s="594"/>
    </row>
    <row r="18" spans="1:10" ht="21.75" thickBot="1">
      <c r="A18" s="307" t="s">
        <v>27</v>
      </c>
      <c r="B18" s="112" t="s">
        <v>456</v>
      </c>
      <c r="C18" s="284">
        <f>SUM(C6:C17)</f>
        <v>249883375</v>
      </c>
      <c r="D18" s="284">
        <f>SUM(D6:D17)</f>
        <v>92016811</v>
      </c>
      <c r="E18" s="284">
        <f>SUM(E6:E17)</f>
        <v>341900186</v>
      </c>
      <c r="F18" s="112" t="s">
        <v>356</v>
      </c>
      <c r="G18" s="284">
        <f>SUM(G6:G17)</f>
        <v>305305585</v>
      </c>
      <c r="H18" s="284">
        <f>SUM(H6:H17)</f>
        <v>-6291857</v>
      </c>
      <c r="I18" s="330">
        <f>SUM(I6:I17)</f>
        <v>299013728</v>
      </c>
      <c r="J18" s="594"/>
    </row>
    <row r="19" spans="1:10" ht="12.75" customHeight="1">
      <c r="A19" s="565" t="s">
        <v>28</v>
      </c>
      <c r="B19" s="308" t="s">
        <v>353</v>
      </c>
      <c r="C19" s="450">
        <f>+C20+C21+C22+C23</f>
        <v>6981293</v>
      </c>
      <c r="D19" s="450">
        <f>+D20+D21+D22+D23</f>
        <v>2620749</v>
      </c>
      <c r="E19" s="450">
        <f>+E20+E21+E22+E23</f>
        <v>9602042</v>
      </c>
      <c r="F19" s="309" t="s">
        <v>171</v>
      </c>
      <c r="G19" s="285"/>
      <c r="H19" s="285"/>
      <c r="I19" s="566">
        <f>G19+H19</f>
        <v>0</v>
      </c>
      <c r="J19" s="594"/>
    </row>
    <row r="20" spans="1:10" ht="12.75" customHeight="1">
      <c r="A20" s="567" t="s">
        <v>29</v>
      </c>
      <c r="B20" s="309" t="s">
        <v>202</v>
      </c>
      <c r="C20" s="71">
        <v>6981293</v>
      </c>
      <c r="D20" s="71">
        <v>2620749</v>
      </c>
      <c r="E20" s="568">
        <f>C20+D20</f>
        <v>9602042</v>
      </c>
      <c r="F20" s="309" t="s">
        <v>355</v>
      </c>
      <c r="G20" s="71"/>
      <c r="H20" s="71"/>
      <c r="I20" s="569">
        <f aca="true" t="shared" si="2" ref="I20:I28">G20+H20</f>
        <v>0</v>
      </c>
      <c r="J20" s="594"/>
    </row>
    <row r="21" spans="1:10" ht="12.75" customHeight="1">
      <c r="A21" s="567" t="s">
        <v>30</v>
      </c>
      <c r="B21" s="309" t="s">
        <v>203</v>
      </c>
      <c r="C21" s="71"/>
      <c r="D21" s="71"/>
      <c r="E21" s="568">
        <f>C21+D21</f>
        <v>0</v>
      </c>
      <c r="F21" s="309" t="s">
        <v>145</v>
      </c>
      <c r="G21" s="71"/>
      <c r="H21" s="71"/>
      <c r="I21" s="569">
        <f t="shared" si="2"/>
        <v>0</v>
      </c>
      <c r="J21" s="594"/>
    </row>
    <row r="22" spans="1:10" ht="12.75" customHeight="1">
      <c r="A22" s="567" t="s">
        <v>31</v>
      </c>
      <c r="B22" s="309" t="s">
        <v>207</v>
      </c>
      <c r="C22" s="71"/>
      <c r="D22" s="71"/>
      <c r="E22" s="568">
        <f>C22+D22</f>
        <v>0</v>
      </c>
      <c r="F22" s="309" t="s">
        <v>146</v>
      </c>
      <c r="G22" s="71"/>
      <c r="H22" s="71"/>
      <c r="I22" s="569">
        <f t="shared" si="2"/>
        <v>0</v>
      </c>
      <c r="J22" s="594"/>
    </row>
    <row r="23" spans="1:10" ht="12.75" customHeight="1">
      <c r="A23" s="567" t="s">
        <v>32</v>
      </c>
      <c r="B23" s="309" t="s">
        <v>208</v>
      </c>
      <c r="C23" s="71"/>
      <c r="D23" s="71"/>
      <c r="E23" s="568">
        <f>C23+D23</f>
        <v>0</v>
      </c>
      <c r="F23" s="308" t="s">
        <v>210</v>
      </c>
      <c r="G23" s="71"/>
      <c r="H23" s="71"/>
      <c r="I23" s="569">
        <f t="shared" si="2"/>
        <v>0</v>
      </c>
      <c r="J23" s="594"/>
    </row>
    <row r="24" spans="1:10" ht="12.75" customHeight="1">
      <c r="A24" s="567" t="s">
        <v>33</v>
      </c>
      <c r="B24" s="309" t="s">
        <v>354</v>
      </c>
      <c r="C24" s="310">
        <f>+C25+C26</f>
        <v>46694266</v>
      </c>
      <c r="D24" s="310">
        <f>+D25+D26</f>
        <v>36885776</v>
      </c>
      <c r="E24" s="310">
        <f>+E25+E26</f>
        <v>83580042</v>
      </c>
      <c r="F24" s="309" t="s">
        <v>172</v>
      </c>
      <c r="G24" s="71"/>
      <c r="H24" s="71">
        <v>75000000</v>
      </c>
      <c r="I24" s="569">
        <f t="shared" si="2"/>
        <v>75000000</v>
      </c>
      <c r="J24" s="594"/>
    </row>
    <row r="25" spans="1:10" ht="12.75" customHeight="1">
      <c r="A25" s="565" t="s">
        <v>34</v>
      </c>
      <c r="B25" s="308" t="s">
        <v>351</v>
      </c>
      <c r="C25" s="285"/>
      <c r="D25" s="285"/>
      <c r="E25" s="570">
        <f>C25+D25</f>
        <v>0</v>
      </c>
      <c r="F25" s="303" t="s">
        <v>438</v>
      </c>
      <c r="G25" s="285"/>
      <c r="H25" s="285"/>
      <c r="I25" s="566">
        <f t="shared" si="2"/>
        <v>0</v>
      </c>
      <c r="J25" s="594"/>
    </row>
    <row r="26" spans="1:10" ht="12.75" customHeight="1">
      <c r="A26" s="567" t="s">
        <v>35</v>
      </c>
      <c r="B26" s="309" t="s">
        <v>352</v>
      </c>
      <c r="C26" s="71">
        <v>46694266</v>
      </c>
      <c r="D26" s="71">
        <v>36885776</v>
      </c>
      <c r="E26" s="568">
        <f>C26+D26</f>
        <v>83580042</v>
      </c>
      <c r="F26" s="305" t="s">
        <v>444</v>
      </c>
      <c r="G26" s="71"/>
      <c r="H26" s="71"/>
      <c r="I26" s="569">
        <f t="shared" si="2"/>
        <v>0</v>
      </c>
      <c r="J26" s="594"/>
    </row>
    <row r="27" spans="1:10" ht="12.75" customHeight="1">
      <c r="A27" s="304" t="s">
        <v>36</v>
      </c>
      <c r="B27" s="309" t="s">
        <v>586</v>
      </c>
      <c r="C27" s="71"/>
      <c r="D27" s="71"/>
      <c r="E27" s="568">
        <f>C27+D27</f>
        <v>0</v>
      </c>
      <c r="F27" s="305" t="s">
        <v>445</v>
      </c>
      <c r="G27" s="71"/>
      <c r="H27" s="71"/>
      <c r="I27" s="569">
        <f t="shared" si="2"/>
        <v>0</v>
      </c>
      <c r="J27" s="594"/>
    </row>
    <row r="28" spans="1:10" ht="12.75" customHeight="1" thickBot="1">
      <c r="A28" s="358" t="s">
        <v>37</v>
      </c>
      <c r="B28" s="308" t="s">
        <v>309</v>
      </c>
      <c r="C28" s="285"/>
      <c r="D28" s="285"/>
      <c r="E28" s="570">
        <f>C28+D28</f>
        <v>0</v>
      </c>
      <c r="F28" s="396" t="s">
        <v>587</v>
      </c>
      <c r="G28" s="285"/>
      <c r="H28" s="285">
        <v>3277299</v>
      </c>
      <c r="I28" s="566">
        <f t="shared" si="2"/>
        <v>3277299</v>
      </c>
      <c r="J28" s="594"/>
    </row>
    <row r="29" spans="1:10" ht="24" customHeight="1" thickBot="1">
      <c r="A29" s="307" t="s">
        <v>38</v>
      </c>
      <c r="B29" s="112" t="s">
        <v>457</v>
      </c>
      <c r="C29" s="284">
        <f>+C19+C24+C27+C28</f>
        <v>53675559</v>
      </c>
      <c r="D29" s="284">
        <f>+D19+D24+D27+D28</f>
        <v>39506525</v>
      </c>
      <c r="E29" s="571">
        <f>+E19+E24+E27+E28</f>
        <v>93182084</v>
      </c>
      <c r="F29" s="112" t="s">
        <v>459</v>
      </c>
      <c r="G29" s="284">
        <f>SUM(G19:G28)</f>
        <v>0</v>
      </c>
      <c r="H29" s="284">
        <f>SUM(H19:H28)</f>
        <v>78277299</v>
      </c>
      <c r="I29" s="330">
        <f>SUM(I19:I28)</f>
        <v>78277299</v>
      </c>
      <c r="J29" s="594"/>
    </row>
    <row r="30" spans="1:10" ht="13.5" thickBot="1">
      <c r="A30" s="307" t="s">
        <v>39</v>
      </c>
      <c r="B30" s="311" t="s">
        <v>458</v>
      </c>
      <c r="C30" s="572">
        <f>+C18+C29</f>
        <v>303558934</v>
      </c>
      <c r="D30" s="572">
        <f>+D18+D29</f>
        <v>131523336</v>
      </c>
      <c r="E30" s="573">
        <f>+E18+E29</f>
        <v>435082270</v>
      </c>
      <c r="F30" s="311" t="s">
        <v>460</v>
      </c>
      <c r="G30" s="572">
        <f>+G18+G29</f>
        <v>305305585</v>
      </c>
      <c r="H30" s="572">
        <f>+H18+H29</f>
        <v>71985442</v>
      </c>
      <c r="I30" s="573">
        <f>+I18+I29</f>
        <v>377291027</v>
      </c>
      <c r="J30" s="594"/>
    </row>
    <row r="31" spans="1:10" ht="13.5" thickBot="1">
      <c r="A31" s="307" t="s">
        <v>40</v>
      </c>
      <c r="B31" s="311" t="s">
        <v>149</v>
      </c>
      <c r="C31" s="572">
        <f>IF(C18-G18&lt;0,G18-C18,"-")</f>
        <v>55422210</v>
      </c>
      <c r="D31" s="572" t="str">
        <f>IF(D18-H18&lt;0,H18-D18,"-")</f>
        <v>-</v>
      </c>
      <c r="E31" s="573" t="str">
        <f>IF(E18-I18&lt;0,I18-E18,"-")</f>
        <v>-</v>
      </c>
      <c r="F31" s="311" t="s">
        <v>150</v>
      </c>
      <c r="G31" s="572" t="str">
        <f>IF(C18-G18&gt;0,C18-G18,"-")</f>
        <v>-</v>
      </c>
      <c r="H31" s="572">
        <f>IF(D18-H18&gt;0,D18-H18,"-")</f>
        <v>98308668</v>
      </c>
      <c r="I31" s="573">
        <f>IF(E18-I18&gt;0,E18-I18,"-")</f>
        <v>42886458</v>
      </c>
      <c r="J31" s="594"/>
    </row>
    <row r="32" spans="1:10" ht="13.5" thickBot="1">
      <c r="A32" s="307" t="s">
        <v>41</v>
      </c>
      <c r="B32" s="311" t="s">
        <v>537</v>
      </c>
      <c r="C32" s="572">
        <f>IF(C30-G30&lt;0,G30-C30,"-")</f>
        <v>1746651</v>
      </c>
      <c r="D32" s="572" t="str">
        <f>IF(D30-H30&lt;0,H30-D30,"-")</f>
        <v>-</v>
      </c>
      <c r="E32" s="572" t="str">
        <f>IF(E30-I30&lt;0,I30-E30,"-")</f>
        <v>-</v>
      </c>
      <c r="F32" s="311" t="s">
        <v>538</v>
      </c>
      <c r="G32" s="572" t="str">
        <f>IF(C30-G30&gt;0,C30-G30,"-")</f>
        <v>-</v>
      </c>
      <c r="H32" s="572">
        <f>IF(D30-H30&gt;0,D30-H30,"-")</f>
        <v>59537894</v>
      </c>
      <c r="I32" s="574">
        <f>IF(E30-I30&gt;0,E30-I30,"-")</f>
        <v>57791243</v>
      </c>
      <c r="J32" s="594"/>
    </row>
    <row r="33" spans="2:6" ht="18.75">
      <c r="B33" s="597"/>
      <c r="C33" s="597"/>
      <c r="D33" s="597"/>
      <c r="E33" s="597"/>
      <c r="F33" s="597"/>
    </row>
    <row r="34" spans="1:5" ht="12.75">
      <c r="A34" s="728" t="s">
        <v>628</v>
      </c>
      <c r="B34" s="728"/>
      <c r="C34" s="728"/>
      <c r="D34" s="728"/>
      <c r="E34" s="728"/>
    </row>
  </sheetData>
  <sheetProtection/>
  <mergeCells count="4">
    <mergeCell ref="J1:J32"/>
    <mergeCell ref="A3:A4"/>
    <mergeCell ref="B33:F33"/>
    <mergeCell ref="A34:E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2"/>
  <headerFooter alignWithMargins="0">
    <oddHeader xml:space="preserve">&amp;R&amp;"Times New Roman CE,Félkövér dőlt"&amp;11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SheetLayoutView="115" workbookViewId="0" topLeftCell="A1">
      <selection activeCell="A35" sqref="A35:F35"/>
    </sheetView>
  </sheetViews>
  <sheetFormatPr defaultColWidth="9.00390625" defaultRowHeight="12.75"/>
  <cols>
    <col min="1" max="1" width="6.875" style="50" customWidth="1"/>
    <col min="2" max="2" width="49.875" style="162" customWidth="1"/>
    <col min="3" max="5" width="15.50390625" style="50" customWidth="1"/>
    <col min="6" max="6" width="49.875" style="50" customWidth="1"/>
    <col min="7" max="9" width="15.50390625" style="50" customWidth="1"/>
    <col min="10" max="10" width="4.875" style="50" customWidth="1"/>
    <col min="11" max="16384" width="9.375" style="50" customWidth="1"/>
  </cols>
  <sheetData>
    <row r="1" spans="2:10" ht="31.5">
      <c r="B1" s="290" t="s">
        <v>148</v>
      </c>
      <c r="C1" s="291"/>
      <c r="D1" s="291"/>
      <c r="E1" s="291"/>
      <c r="F1" s="291"/>
      <c r="G1" s="291"/>
      <c r="H1" s="291"/>
      <c r="I1" s="291"/>
      <c r="J1" s="594" t="s">
        <v>588</v>
      </c>
    </row>
    <row r="2" spans="7:10" ht="14.25" thickBot="1">
      <c r="G2" s="292"/>
      <c r="H2" s="292"/>
      <c r="I2" s="292" t="str">
        <f>'[1]2.1.sz.mell  '!I2</f>
        <v>Forintban!</v>
      </c>
      <c r="J2" s="594"/>
    </row>
    <row r="3" spans="1:10" ht="13.5" customHeight="1" thickBot="1">
      <c r="A3" s="595" t="s">
        <v>65</v>
      </c>
      <c r="B3" s="293" t="s">
        <v>52</v>
      </c>
      <c r="C3" s="294"/>
      <c r="D3" s="556"/>
      <c r="E3" s="556"/>
      <c r="F3" s="293" t="s">
        <v>53</v>
      </c>
      <c r="G3" s="295"/>
      <c r="H3" s="557"/>
      <c r="I3" s="558"/>
      <c r="J3" s="594"/>
    </row>
    <row r="4" spans="1:10" s="296" customFormat="1" ht="24.75" thickBot="1">
      <c r="A4" s="596"/>
      <c r="B4" s="163" t="s">
        <v>57</v>
      </c>
      <c r="C4" s="164" t="str">
        <f>+CONCATENATE('[1]1.1.sz.mell.'!C3," eredeti előirányzat")</f>
        <v>2017. évi eredeti előirányzat</v>
      </c>
      <c r="D4" s="559" t="str">
        <f>+CONCATENATE('[1]1.1.sz.mell.'!C3," 1. sz. módosítás (±)")</f>
        <v>2017. évi 1. sz. módosítás (±)</v>
      </c>
      <c r="E4" s="559" t="str">
        <f>+CONCATENATE(LEFT('[1]1.1.sz.mell.'!C3,4),". 12.31. Módisítás után")</f>
        <v>2017. 12.31. Módisítás után</v>
      </c>
      <c r="F4" s="163" t="s">
        <v>57</v>
      </c>
      <c r="G4" s="164" t="str">
        <f>+C4</f>
        <v>2017. évi eredeti előirányzat</v>
      </c>
      <c r="H4" s="164" t="str">
        <f>+D4</f>
        <v>2017. évi 1. sz. módosítás (±)</v>
      </c>
      <c r="I4" s="560" t="str">
        <f>+E4</f>
        <v>2017. 12.31. Módisítás után</v>
      </c>
      <c r="J4" s="594"/>
    </row>
    <row r="5" spans="1:10" s="296" customFormat="1" ht="13.5" thickBot="1">
      <c r="A5" s="297" t="s">
        <v>467</v>
      </c>
      <c r="B5" s="298" t="s">
        <v>468</v>
      </c>
      <c r="C5" s="299" t="s">
        <v>469</v>
      </c>
      <c r="D5" s="561" t="s">
        <v>471</v>
      </c>
      <c r="E5" s="561" t="s">
        <v>578</v>
      </c>
      <c r="F5" s="298" t="s">
        <v>584</v>
      </c>
      <c r="G5" s="299" t="s">
        <v>473</v>
      </c>
      <c r="H5" s="299" t="s">
        <v>474</v>
      </c>
      <c r="I5" s="300" t="s">
        <v>585</v>
      </c>
      <c r="J5" s="594"/>
    </row>
    <row r="6" spans="1:10" ht="12.75" customHeight="1">
      <c r="A6" s="302" t="s">
        <v>15</v>
      </c>
      <c r="B6" s="303" t="s">
        <v>357</v>
      </c>
      <c r="C6" s="280"/>
      <c r="D6" s="280">
        <v>160348571</v>
      </c>
      <c r="E6" s="562">
        <f>C6+D6</f>
        <v>160348571</v>
      </c>
      <c r="F6" s="303" t="s">
        <v>204</v>
      </c>
      <c r="G6" s="280">
        <v>6983349</v>
      </c>
      <c r="H6" s="575">
        <v>175357067</v>
      </c>
      <c r="I6" s="576">
        <f>G6+H6</f>
        <v>182340416</v>
      </c>
      <c r="J6" s="594"/>
    </row>
    <row r="7" spans="1:10" ht="12.75">
      <c r="A7" s="304" t="s">
        <v>16</v>
      </c>
      <c r="B7" s="305" t="s">
        <v>358</v>
      </c>
      <c r="C7" s="281"/>
      <c r="D7" s="281">
        <v>160348571</v>
      </c>
      <c r="E7" s="562">
        <f aca="true" t="shared" si="0" ref="E7:E16">C7+D7</f>
        <v>160348571</v>
      </c>
      <c r="F7" s="305" t="s">
        <v>363</v>
      </c>
      <c r="G7" s="281"/>
      <c r="H7" s="281">
        <v>160348571</v>
      </c>
      <c r="I7" s="577">
        <f aca="true" t="shared" si="1" ref="I7:I29">G7+H7</f>
        <v>160348571</v>
      </c>
      <c r="J7" s="594"/>
    </row>
    <row r="8" spans="1:10" ht="12.75" customHeight="1">
      <c r="A8" s="304" t="s">
        <v>17</v>
      </c>
      <c r="B8" s="305" t="s">
        <v>7</v>
      </c>
      <c r="C8" s="281">
        <v>10000000</v>
      </c>
      <c r="D8" s="281">
        <v>-1595350</v>
      </c>
      <c r="E8" s="562">
        <f t="shared" si="0"/>
        <v>8404650</v>
      </c>
      <c r="F8" s="305" t="s">
        <v>167</v>
      </c>
      <c r="G8" s="281">
        <v>1270000</v>
      </c>
      <c r="H8" s="281">
        <v>40248298</v>
      </c>
      <c r="I8" s="577">
        <f t="shared" si="1"/>
        <v>41518298</v>
      </c>
      <c r="J8" s="594"/>
    </row>
    <row r="9" spans="1:10" ht="12.75" customHeight="1">
      <c r="A9" s="304" t="s">
        <v>18</v>
      </c>
      <c r="B9" s="305" t="s">
        <v>359</v>
      </c>
      <c r="C9" s="281"/>
      <c r="D9" s="281"/>
      <c r="E9" s="562">
        <f t="shared" si="0"/>
        <v>0</v>
      </c>
      <c r="F9" s="305" t="s">
        <v>364</v>
      </c>
      <c r="G9" s="281"/>
      <c r="H9" s="281"/>
      <c r="I9" s="577">
        <f t="shared" si="1"/>
        <v>0</v>
      </c>
      <c r="J9" s="594"/>
    </row>
    <row r="10" spans="1:10" ht="12.75" customHeight="1">
      <c r="A10" s="304" t="s">
        <v>19</v>
      </c>
      <c r="B10" s="305" t="s">
        <v>360</v>
      </c>
      <c r="C10" s="281"/>
      <c r="D10" s="281"/>
      <c r="E10" s="562">
        <f t="shared" si="0"/>
        <v>0</v>
      </c>
      <c r="F10" s="305" t="s">
        <v>206</v>
      </c>
      <c r="G10" s="281"/>
      <c r="H10" s="281">
        <v>3600000</v>
      </c>
      <c r="I10" s="577">
        <f t="shared" si="1"/>
        <v>3600000</v>
      </c>
      <c r="J10" s="594"/>
    </row>
    <row r="11" spans="1:10" ht="12.75" customHeight="1">
      <c r="A11" s="304" t="s">
        <v>20</v>
      </c>
      <c r="B11" s="305" t="s">
        <v>361</v>
      </c>
      <c r="C11" s="282"/>
      <c r="D11" s="282"/>
      <c r="E11" s="562">
        <f t="shared" si="0"/>
        <v>0</v>
      </c>
      <c r="F11" s="397"/>
      <c r="G11" s="281"/>
      <c r="H11" s="281"/>
      <c r="I11" s="577">
        <f t="shared" si="1"/>
        <v>0</v>
      </c>
      <c r="J11" s="594"/>
    </row>
    <row r="12" spans="1:10" ht="12.75" customHeight="1">
      <c r="A12" s="304" t="s">
        <v>21</v>
      </c>
      <c r="B12" s="42" t="s">
        <v>589</v>
      </c>
      <c r="C12" s="281"/>
      <c r="D12" s="281">
        <v>914250</v>
      </c>
      <c r="E12" s="562">
        <f t="shared" si="0"/>
        <v>914250</v>
      </c>
      <c r="F12" s="397"/>
      <c r="G12" s="281"/>
      <c r="H12" s="281"/>
      <c r="I12" s="577">
        <f t="shared" si="1"/>
        <v>0</v>
      </c>
      <c r="J12" s="594"/>
    </row>
    <row r="13" spans="1:10" ht="12.75" customHeight="1">
      <c r="A13" s="304" t="s">
        <v>22</v>
      </c>
      <c r="B13" s="42"/>
      <c r="C13" s="281"/>
      <c r="D13" s="281"/>
      <c r="E13" s="562">
        <f t="shared" si="0"/>
        <v>0</v>
      </c>
      <c r="F13" s="398"/>
      <c r="G13" s="281"/>
      <c r="H13" s="281"/>
      <c r="I13" s="577">
        <f t="shared" si="1"/>
        <v>0</v>
      </c>
      <c r="J13" s="594"/>
    </row>
    <row r="14" spans="1:10" ht="12.75" customHeight="1">
      <c r="A14" s="304" t="s">
        <v>23</v>
      </c>
      <c r="B14" s="395"/>
      <c r="C14" s="282"/>
      <c r="D14" s="282"/>
      <c r="E14" s="562">
        <f t="shared" si="0"/>
        <v>0</v>
      </c>
      <c r="F14" s="397"/>
      <c r="G14" s="281"/>
      <c r="H14" s="281"/>
      <c r="I14" s="577">
        <f t="shared" si="1"/>
        <v>0</v>
      </c>
      <c r="J14" s="594"/>
    </row>
    <row r="15" spans="1:10" ht="12.75">
      <c r="A15" s="304" t="s">
        <v>24</v>
      </c>
      <c r="B15" s="42"/>
      <c r="C15" s="282"/>
      <c r="D15" s="282"/>
      <c r="E15" s="562">
        <f t="shared" si="0"/>
        <v>0</v>
      </c>
      <c r="F15" s="397"/>
      <c r="G15" s="281"/>
      <c r="H15" s="281"/>
      <c r="I15" s="577">
        <f t="shared" si="1"/>
        <v>0</v>
      </c>
      <c r="J15" s="594"/>
    </row>
    <row r="16" spans="1:10" ht="12.75" customHeight="1" thickBot="1">
      <c r="A16" s="358" t="s">
        <v>25</v>
      </c>
      <c r="B16" s="396"/>
      <c r="C16" s="360"/>
      <c r="D16" s="360"/>
      <c r="E16" s="562">
        <f t="shared" si="0"/>
        <v>0</v>
      </c>
      <c r="F16" s="359" t="s">
        <v>47</v>
      </c>
      <c r="G16" s="578"/>
      <c r="H16" s="578"/>
      <c r="I16" s="579">
        <f t="shared" si="1"/>
        <v>0</v>
      </c>
      <c r="J16" s="594"/>
    </row>
    <row r="17" spans="1:10" ht="15.75" customHeight="1" thickBot="1">
      <c r="A17" s="307" t="s">
        <v>26</v>
      </c>
      <c r="B17" s="112" t="s">
        <v>371</v>
      </c>
      <c r="C17" s="284">
        <f>+C6+C8+C9+C11+C12+C13+C14+C15+C16</f>
        <v>10000000</v>
      </c>
      <c r="D17" s="284">
        <f>+D6+D8+D9+D11+D12+D13+D14+D15+D16</f>
        <v>159667471</v>
      </c>
      <c r="E17" s="284">
        <f>+E6+E8+E9+E11+E12+E13+E14+E15+E16</f>
        <v>169667471</v>
      </c>
      <c r="F17" s="112" t="s">
        <v>372</v>
      </c>
      <c r="G17" s="284">
        <f>+G6+G8+G10+G11+G12+G13+G14+G15+G16</f>
        <v>8253349</v>
      </c>
      <c r="H17" s="284">
        <f>+H6+H8+H10+H11+H12+H13+H14+H15+H16</f>
        <v>219205365</v>
      </c>
      <c r="I17" s="330">
        <f>+I6+I8+I10+I11+I12+I13+I14+I15+I16</f>
        <v>227458714</v>
      </c>
      <c r="J17" s="594"/>
    </row>
    <row r="18" spans="1:10" ht="12.75" customHeight="1">
      <c r="A18" s="302" t="s">
        <v>27</v>
      </c>
      <c r="B18" s="314" t="s">
        <v>222</v>
      </c>
      <c r="C18" s="321">
        <f>+C19+C20+C21+C22+C23</f>
        <v>0</v>
      </c>
      <c r="D18" s="321">
        <f>+D19+D20+D21+D22+D23</f>
        <v>0</v>
      </c>
      <c r="E18" s="321">
        <f>+E19+E20+E21+E22+E23</f>
        <v>0</v>
      </c>
      <c r="F18" s="309" t="s">
        <v>171</v>
      </c>
      <c r="G18" s="580"/>
      <c r="H18" s="580"/>
      <c r="I18" s="581">
        <f t="shared" si="1"/>
        <v>0</v>
      </c>
      <c r="J18" s="594"/>
    </row>
    <row r="19" spans="1:10" ht="12.75" customHeight="1">
      <c r="A19" s="304" t="s">
        <v>28</v>
      </c>
      <c r="B19" s="315" t="s">
        <v>211</v>
      </c>
      <c r="C19" s="71"/>
      <c r="D19" s="71"/>
      <c r="E19" s="568">
        <f aca="true" t="shared" si="2" ref="E19:E29">C19+D19</f>
        <v>0</v>
      </c>
      <c r="F19" s="309" t="s">
        <v>174</v>
      </c>
      <c r="G19" s="71"/>
      <c r="H19" s="71"/>
      <c r="I19" s="569">
        <f t="shared" si="1"/>
        <v>0</v>
      </c>
      <c r="J19" s="594"/>
    </row>
    <row r="20" spans="1:10" ht="12.75" customHeight="1">
      <c r="A20" s="302" t="s">
        <v>29</v>
      </c>
      <c r="B20" s="315" t="s">
        <v>212</v>
      </c>
      <c r="C20" s="71"/>
      <c r="D20" s="71"/>
      <c r="E20" s="568">
        <f t="shared" si="2"/>
        <v>0</v>
      </c>
      <c r="F20" s="309" t="s">
        <v>145</v>
      </c>
      <c r="G20" s="71"/>
      <c r="H20" s="71"/>
      <c r="I20" s="569">
        <f t="shared" si="1"/>
        <v>0</v>
      </c>
      <c r="J20" s="594"/>
    </row>
    <row r="21" spans="1:10" ht="12.75" customHeight="1">
      <c r="A21" s="304" t="s">
        <v>30</v>
      </c>
      <c r="B21" s="315" t="s">
        <v>213</v>
      </c>
      <c r="C21" s="71"/>
      <c r="D21" s="71"/>
      <c r="E21" s="568">
        <f t="shared" si="2"/>
        <v>0</v>
      </c>
      <c r="F21" s="309" t="s">
        <v>146</v>
      </c>
      <c r="G21" s="71"/>
      <c r="H21" s="71"/>
      <c r="I21" s="569">
        <f t="shared" si="1"/>
        <v>0</v>
      </c>
      <c r="J21" s="594"/>
    </row>
    <row r="22" spans="1:10" ht="12.75" customHeight="1">
      <c r="A22" s="302" t="s">
        <v>31</v>
      </c>
      <c r="B22" s="315" t="s">
        <v>214</v>
      </c>
      <c r="C22" s="71"/>
      <c r="D22" s="71"/>
      <c r="E22" s="568">
        <f t="shared" si="2"/>
        <v>0</v>
      </c>
      <c r="F22" s="308" t="s">
        <v>210</v>
      </c>
      <c r="G22" s="71"/>
      <c r="H22" s="71"/>
      <c r="I22" s="569">
        <f t="shared" si="1"/>
        <v>0</v>
      </c>
      <c r="J22" s="594"/>
    </row>
    <row r="23" spans="1:10" ht="12.75" customHeight="1">
      <c r="A23" s="304" t="s">
        <v>32</v>
      </c>
      <c r="B23" s="316" t="s">
        <v>215</v>
      </c>
      <c r="C23" s="71"/>
      <c r="D23" s="71"/>
      <c r="E23" s="568">
        <f t="shared" si="2"/>
        <v>0</v>
      </c>
      <c r="F23" s="309" t="s">
        <v>175</v>
      </c>
      <c r="G23" s="71"/>
      <c r="H23" s="71"/>
      <c r="I23" s="569">
        <f t="shared" si="1"/>
        <v>0</v>
      </c>
      <c r="J23" s="594"/>
    </row>
    <row r="24" spans="1:10" ht="12.75" customHeight="1">
      <c r="A24" s="302" t="s">
        <v>33</v>
      </c>
      <c r="B24" s="317" t="s">
        <v>216</v>
      </c>
      <c r="C24" s="310">
        <f>+C25+C26+C27+C28+C29</f>
        <v>0</v>
      </c>
      <c r="D24" s="310">
        <f>+D25+D26+D27+D28+D29</f>
        <v>0</v>
      </c>
      <c r="E24" s="310">
        <f>+E25+E26+E27+E28+E29</f>
        <v>0</v>
      </c>
      <c r="F24" s="318" t="s">
        <v>173</v>
      </c>
      <c r="G24" s="71"/>
      <c r="H24" s="71"/>
      <c r="I24" s="569">
        <f t="shared" si="1"/>
        <v>0</v>
      </c>
      <c r="J24" s="594"/>
    </row>
    <row r="25" spans="1:10" ht="12.75" customHeight="1">
      <c r="A25" s="304" t="s">
        <v>34</v>
      </c>
      <c r="B25" s="316" t="s">
        <v>217</v>
      </c>
      <c r="C25" s="71"/>
      <c r="D25" s="71"/>
      <c r="E25" s="568">
        <f t="shared" si="2"/>
        <v>0</v>
      </c>
      <c r="F25" s="318" t="s">
        <v>365</v>
      </c>
      <c r="G25" s="71"/>
      <c r="H25" s="71"/>
      <c r="I25" s="569">
        <f t="shared" si="1"/>
        <v>0</v>
      </c>
      <c r="J25" s="594"/>
    </row>
    <row r="26" spans="1:10" ht="12.75" customHeight="1">
      <c r="A26" s="302" t="s">
        <v>35</v>
      </c>
      <c r="B26" s="316" t="s">
        <v>218</v>
      </c>
      <c r="C26" s="71"/>
      <c r="D26" s="71"/>
      <c r="E26" s="568">
        <f t="shared" si="2"/>
        <v>0</v>
      </c>
      <c r="F26" s="313"/>
      <c r="G26" s="71"/>
      <c r="H26" s="71"/>
      <c r="I26" s="569">
        <f t="shared" si="1"/>
        <v>0</v>
      </c>
      <c r="J26" s="594"/>
    </row>
    <row r="27" spans="1:10" ht="12.75" customHeight="1">
      <c r="A27" s="304" t="s">
        <v>36</v>
      </c>
      <c r="B27" s="315" t="s">
        <v>219</v>
      </c>
      <c r="C27" s="71"/>
      <c r="D27" s="71"/>
      <c r="E27" s="568">
        <f t="shared" si="2"/>
        <v>0</v>
      </c>
      <c r="F27" s="109"/>
      <c r="G27" s="71"/>
      <c r="H27" s="71"/>
      <c r="I27" s="569">
        <f t="shared" si="1"/>
        <v>0</v>
      </c>
      <c r="J27" s="594"/>
    </row>
    <row r="28" spans="1:10" ht="12.75" customHeight="1">
      <c r="A28" s="302" t="s">
        <v>37</v>
      </c>
      <c r="B28" s="319" t="s">
        <v>220</v>
      </c>
      <c r="C28" s="71"/>
      <c r="D28" s="71"/>
      <c r="E28" s="568">
        <f t="shared" si="2"/>
        <v>0</v>
      </c>
      <c r="F28" s="42"/>
      <c r="G28" s="71"/>
      <c r="H28" s="71"/>
      <c r="I28" s="569">
        <f t="shared" si="1"/>
        <v>0</v>
      </c>
      <c r="J28" s="594"/>
    </row>
    <row r="29" spans="1:10" ht="12.75" customHeight="1" thickBot="1">
      <c r="A29" s="304" t="s">
        <v>38</v>
      </c>
      <c r="B29" s="320" t="s">
        <v>221</v>
      </c>
      <c r="C29" s="71"/>
      <c r="D29" s="71"/>
      <c r="E29" s="568">
        <f t="shared" si="2"/>
        <v>0</v>
      </c>
      <c r="F29" s="109"/>
      <c r="G29" s="71"/>
      <c r="H29" s="71"/>
      <c r="I29" s="569">
        <f t="shared" si="1"/>
        <v>0</v>
      </c>
      <c r="J29" s="594"/>
    </row>
    <row r="30" spans="1:10" ht="21.75" customHeight="1" thickBot="1">
      <c r="A30" s="307" t="s">
        <v>39</v>
      </c>
      <c r="B30" s="112" t="s">
        <v>362</v>
      </c>
      <c r="C30" s="284">
        <f>+C18+C24</f>
        <v>0</v>
      </c>
      <c r="D30" s="284">
        <f>+D18+D24</f>
        <v>0</v>
      </c>
      <c r="E30" s="284">
        <f>+E18+E24</f>
        <v>0</v>
      </c>
      <c r="F30" s="112" t="s">
        <v>366</v>
      </c>
      <c r="G30" s="284">
        <f>SUM(G18:G29)</f>
        <v>0</v>
      </c>
      <c r="H30" s="284">
        <f>SUM(H18:H29)</f>
        <v>0</v>
      </c>
      <c r="I30" s="330">
        <f>SUM(I18:I29)</f>
        <v>0</v>
      </c>
      <c r="J30" s="594"/>
    </row>
    <row r="31" spans="1:10" ht="13.5" thickBot="1">
      <c r="A31" s="307" t="s">
        <v>40</v>
      </c>
      <c r="B31" s="311" t="s">
        <v>367</v>
      </c>
      <c r="C31" s="572">
        <f>+C17+C30</f>
        <v>10000000</v>
      </c>
      <c r="D31" s="572">
        <f>+D17+D30</f>
        <v>159667471</v>
      </c>
      <c r="E31" s="573">
        <f>+E17+E30</f>
        <v>169667471</v>
      </c>
      <c r="F31" s="311" t="s">
        <v>368</v>
      </c>
      <c r="G31" s="572">
        <f>+G17+G30</f>
        <v>8253349</v>
      </c>
      <c r="H31" s="572">
        <f>+H17+H30</f>
        <v>219205365</v>
      </c>
      <c r="I31" s="573">
        <f>+I17+I30</f>
        <v>227458714</v>
      </c>
      <c r="J31" s="594"/>
    </row>
    <row r="32" spans="1:10" ht="13.5" thickBot="1">
      <c r="A32" s="307" t="s">
        <v>41</v>
      </c>
      <c r="B32" s="311" t="s">
        <v>149</v>
      </c>
      <c r="C32" s="572" t="str">
        <f>IF(C17-G17&lt;0,G17-C17,"-")</f>
        <v>-</v>
      </c>
      <c r="D32" s="572">
        <f>IF(D17-H17&lt;0,H17-D17,"-")</f>
        <v>59537894</v>
      </c>
      <c r="E32" s="573">
        <f>IF(E17-I17&lt;0,I17-E17,"-")</f>
        <v>57791243</v>
      </c>
      <c r="F32" s="311" t="s">
        <v>150</v>
      </c>
      <c r="G32" s="572">
        <f>IF(C17-G17&gt;0,C17-G17,"-")</f>
        <v>1746651</v>
      </c>
      <c r="H32" s="572" t="str">
        <f>IF(D17-H17&gt;0,D17-H17,"-")</f>
        <v>-</v>
      </c>
      <c r="I32" s="573" t="str">
        <f>IF(E17-I17&gt;0,E17-I17,"-")</f>
        <v>-</v>
      </c>
      <c r="J32" s="594"/>
    </row>
    <row r="33" spans="1:10" ht="13.5" thickBot="1">
      <c r="A33" s="307" t="s">
        <v>42</v>
      </c>
      <c r="B33" s="311" t="s">
        <v>537</v>
      </c>
      <c r="C33" s="572" t="str">
        <f>IF(C31-G31&lt;0,G31-C31,"-")</f>
        <v>-</v>
      </c>
      <c r="D33" s="572">
        <f>IF(D31-H31&lt;0,H31-D31,"-")</f>
        <v>59537894</v>
      </c>
      <c r="E33" s="572">
        <f>IF(E31-I31&lt;0,I31-E31,"-")</f>
        <v>57791243</v>
      </c>
      <c r="F33" s="311" t="s">
        <v>538</v>
      </c>
      <c r="G33" s="572">
        <f>IF(C31-G31&gt;0,C31-G31,"-")</f>
        <v>1746651</v>
      </c>
      <c r="H33" s="572" t="str">
        <f>IF(D31-H31&gt;0,D31-H31,"-")</f>
        <v>-</v>
      </c>
      <c r="I33" s="574" t="str">
        <f>IF(E31-I31&gt;0,E31-I31,"-")</f>
        <v>-</v>
      </c>
      <c r="J33" s="594"/>
    </row>
    <row r="35" spans="1:6" ht="12.75">
      <c r="A35" s="728" t="s">
        <v>629</v>
      </c>
      <c r="B35" s="728"/>
      <c r="C35" s="728"/>
      <c r="D35" s="728"/>
      <c r="E35" s="728"/>
      <c r="F35" s="728"/>
    </row>
  </sheetData>
  <sheetProtection/>
  <mergeCells count="3">
    <mergeCell ref="J1:J33"/>
    <mergeCell ref="A3:A4"/>
    <mergeCell ref="A35:F35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view="pageLayout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3" t="s">
        <v>140</v>
      </c>
      <c r="E1" s="116" t="s">
        <v>144</v>
      </c>
    </row>
    <row r="3" spans="1:5" ht="12.75">
      <c r="A3" s="118"/>
      <c r="B3" s="119"/>
      <c r="C3" s="118"/>
      <c r="D3" s="121"/>
      <c r="E3" s="119"/>
    </row>
    <row r="4" spans="1:5" ht="15.75">
      <c r="A4" s="74" t="str">
        <f>+ÖSSZEFÜGGÉSEK!A5</f>
        <v>2017. évi előirányzat BEVÉTELEK</v>
      </c>
      <c r="B4" s="120"/>
      <c r="C4" s="129"/>
      <c r="D4" s="121"/>
      <c r="E4" s="119"/>
    </row>
    <row r="5" spans="1:5" ht="12.75">
      <c r="A5" s="118"/>
      <c r="B5" s="119"/>
      <c r="C5" s="118"/>
      <c r="D5" s="121"/>
      <c r="E5" s="119"/>
    </row>
    <row r="6" spans="1:5" ht="12.75">
      <c r="A6" s="118" t="s">
        <v>515</v>
      </c>
      <c r="B6" s="119" t="e">
        <f>+#REF!</f>
        <v>#REF!</v>
      </c>
      <c r="C6" s="118" t="s">
        <v>461</v>
      </c>
      <c r="D6" s="121" t="e">
        <f>+#REF!+#REF!</f>
        <v>#REF!</v>
      </c>
      <c r="E6" s="119" t="e">
        <f aca="true" t="shared" si="0" ref="E6:E15">+B6-D6</f>
        <v>#REF!</v>
      </c>
    </row>
    <row r="7" spans="1:5" ht="12.75">
      <c r="A7" s="118" t="s">
        <v>516</v>
      </c>
      <c r="B7" s="119" t="e">
        <f>+#REF!</f>
        <v>#REF!</v>
      </c>
      <c r="C7" s="118" t="s">
        <v>462</v>
      </c>
      <c r="D7" s="121" t="e">
        <f>+#REF!+#REF!</f>
        <v>#REF!</v>
      </c>
      <c r="E7" s="119" t="e">
        <f t="shared" si="0"/>
        <v>#REF!</v>
      </c>
    </row>
    <row r="8" spans="1:5" ht="12.75">
      <c r="A8" s="118" t="s">
        <v>517</v>
      </c>
      <c r="B8" s="119" t="e">
        <f>+#REF!</f>
        <v>#REF!</v>
      </c>
      <c r="C8" s="118" t="s">
        <v>463</v>
      </c>
      <c r="D8" s="121" t="e">
        <f>+#REF!+#REF!</f>
        <v>#REF!</v>
      </c>
      <c r="E8" s="119" t="e">
        <f t="shared" si="0"/>
        <v>#REF!</v>
      </c>
    </row>
    <row r="9" spans="1:5" ht="12.75">
      <c r="A9" s="118"/>
      <c r="B9" s="119"/>
      <c r="C9" s="118"/>
      <c r="D9" s="121"/>
      <c r="E9" s="119"/>
    </row>
    <row r="10" spans="1:5" ht="12.75">
      <c r="A10" s="118"/>
      <c r="B10" s="119"/>
      <c r="C10" s="118"/>
      <c r="D10" s="121"/>
      <c r="E10" s="119"/>
    </row>
    <row r="11" spans="1:5" ht="15.75">
      <c r="A11" s="74" t="str">
        <f>+ÖSSZEFÜGGÉSEK!A12</f>
        <v>2017. évi előirányzat KIADÁSOK</v>
      </c>
      <c r="B11" s="120"/>
      <c r="C11" s="129"/>
      <c r="D11" s="121"/>
      <c r="E11" s="119"/>
    </row>
    <row r="12" spans="1:5" ht="12.75">
      <c r="A12" s="118"/>
      <c r="B12" s="119"/>
      <c r="C12" s="118"/>
      <c r="D12" s="121"/>
      <c r="E12" s="119"/>
    </row>
    <row r="13" spans="1:5" ht="12.75">
      <c r="A13" s="118" t="s">
        <v>518</v>
      </c>
      <c r="B13" s="119" t="e">
        <f>+#REF!</f>
        <v>#REF!</v>
      </c>
      <c r="C13" s="118" t="s">
        <v>464</v>
      </c>
      <c r="D13" s="121" t="e">
        <f>+#REF!+#REF!</f>
        <v>#REF!</v>
      </c>
      <c r="E13" s="119" t="e">
        <f t="shared" si="0"/>
        <v>#REF!</v>
      </c>
    </row>
    <row r="14" spans="1:5" ht="12.75">
      <c r="A14" s="118" t="s">
        <v>519</v>
      </c>
      <c r="B14" s="119" t="e">
        <f>+#REF!</f>
        <v>#REF!</v>
      </c>
      <c r="C14" s="118" t="s">
        <v>465</v>
      </c>
      <c r="D14" s="121" t="e">
        <f>+#REF!+#REF!</f>
        <v>#REF!</v>
      </c>
      <c r="E14" s="119" t="e">
        <f t="shared" si="0"/>
        <v>#REF!</v>
      </c>
    </row>
    <row r="15" spans="1:5" ht="12.75">
      <c r="A15" s="118" t="s">
        <v>520</v>
      </c>
      <c r="B15" s="119" t="e">
        <f>+#REF!</f>
        <v>#REF!</v>
      </c>
      <c r="C15" s="118" t="s">
        <v>466</v>
      </c>
      <c r="D15" s="121" t="e">
        <f>+#REF!+#REF!</f>
        <v>#REF!</v>
      </c>
      <c r="E15" s="119" t="e">
        <f t="shared" si="0"/>
        <v>#REF!</v>
      </c>
    </row>
    <row r="16" spans="1:5" ht="12.75">
      <c r="A16" s="114"/>
      <c r="B16" s="114"/>
      <c r="C16" s="118"/>
      <c r="D16" s="121"/>
      <c r="E16" s="115"/>
    </row>
    <row r="17" spans="1:5" ht="12.75">
      <c r="A17" s="114"/>
      <c r="B17" s="114"/>
      <c r="C17" s="114"/>
      <c r="D17" s="114"/>
      <c r="E17" s="114"/>
    </row>
    <row r="18" spans="1:5" ht="12.75">
      <c r="A18" s="114"/>
      <c r="B18" s="114"/>
      <c r="C18" s="114"/>
      <c r="D18" s="114"/>
      <c r="E18" s="114"/>
    </row>
    <row r="19" spans="1:5" ht="12.75">
      <c r="A19" s="114"/>
      <c r="B19" s="114"/>
      <c r="C19" s="114"/>
      <c r="D19" s="114"/>
      <c r="E19" s="114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205" workbookViewId="0" topLeftCell="A1">
      <selection activeCell="D18" sqref="D18"/>
    </sheetView>
  </sheetViews>
  <sheetFormatPr defaultColWidth="9.00390625" defaultRowHeight="12.75"/>
  <cols>
    <col min="1" max="1" width="5.625" style="132" customWidth="1"/>
    <col min="2" max="2" width="35.625" style="132" customWidth="1"/>
    <col min="3" max="6" width="14.00390625" style="132" customWidth="1"/>
    <col min="7" max="16384" width="9.375" style="132" customWidth="1"/>
  </cols>
  <sheetData>
    <row r="1" spans="1:6" ht="33" customHeight="1">
      <c r="A1" s="599" t="s">
        <v>599</v>
      </c>
      <c r="B1" s="599"/>
      <c r="C1" s="599"/>
      <c r="D1" s="599"/>
      <c r="E1" s="599"/>
      <c r="F1" s="599"/>
    </row>
    <row r="2" spans="1:7" ht="15.75" customHeight="1" thickBot="1">
      <c r="A2" s="133"/>
      <c r="B2" s="133"/>
      <c r="C2" s="645"/>
      <c r="D2" s="645"/>
      <c r="E2" s="646" t="str">
        <f>'[2]2.2.sz.mell  '!E2</f>
        <v>Forintban!</v>
      </c>
      <c r="F2" s="646"/>
      <c r="G2" s="134"/>
    </row>
    <row r="3" spans="1:6" ht="63" customHeight="1">
      <c r="A3" s="647" t="s">
        <v>13</v>
      </c>
      <c r="B3" s="648" t="s">
        <v>600</v>
      </c>
      <c r="C3" s="648" t="s">
        <v>601</v>
      </c>
      <c r="D3" s="648"/>
      <c r="E3" s="648"/>
      <c r="F3" s="649" t="s">
        <v>602</v>
      </c>
    </row>
    <row r="4" spans="1:6" ht="15.75" thickBot="1">
      <c r="A4" s="650"/>
      <c r="B4" s="651"/>
      <c r="C4" s="652">
        <f>+LEFT('[2]ÖSSZEFÜGGÉSEK'!A5,4)+1</f>
        <v>2018</v>
      </c>
      <c r="D4" s="652">
        <f>+C4+1</f>
        <v>2019</v>
      </c>
      <c r="E4" s="652">
        <f>+D4+1</f>
        <v>2020</v>
      </c>
      <c r="F4" s="653"/>
    </row>
    <row r="5" spans="1:6" ht="15.75" thickBot="1">
      <c r="A5" s="654"/>
      <c r="B5" s="655" t="s">
        <v>467</v>
      </c>
      <c r="C5" s="655" t="s">
        <v>468</v>
      </c>
      <c r="D5" s="655" t="s">
        <v>469</v>
      </c>
      <c r="E5" s="655" t="s">
        <v>471</v>
      </c>
      <c r="F5" s="656" t="s">
        <v>470</v>
      </c>
    </row>
    <row r="6" spans="1:6" ht="15">
      <c r="A6" s="657" t="s">
        <v>15</v>
      </c>
      <c r="B6" s="658" t="s">
        <v>603</v>
      </c>
      <c r="C6" s="659">
        <v>0</v>
      </c>
      <c r="D6" s="659">
        <v>0</v>
      </c>
      <c r="E6" s="659">
        <v>0</v>
      </c>
      <c r="F6" s="660">
        <f>SUM(C6:E6)</f>
        <v>0</v>
      </c>
    </row>
    <row r="7" spans="1:6" ht="15">
      <c r="A7" s="661" t="s">
        <v>16</v>
      </c>
      <c r="B7" s="662"/>
      <c r="C7" s="663"/>
      <c r="D7" s="663"/>
      <c r="E7" s="663"/>
      <c r="F7" s="664">
        <f>SUM(C7:E7)</f>
        <v>0</v>
      </c>
    </row>
    <row r="8" spans="1:6" ht="15">
      <c r="A8" s="661" t="s">
        <v>17</v>
      </c>
      <c r="B8" s="662"/>
      <c r="C8" s="663"/>
      <c r="D8" s="663"/>
      <c r="E8" s="663"/>
      <c r="F8" s="664">
        <f>SUM(C8:E8)</f>
        <v>0</v>
      </c>
    </row>
    <row r="9" spans="1:6" ht="15">
      <c r="A9" s="661" t="s">
        <v>18</v>
      </c>
      <c r="B9" s="662"/>
      <c r="C9" s="663"/>
      <c r="D9" s="663"/>
      <c r="E9" s="663"/>
      <c r="F9" s="664">
        <f>SUM(C9:E9)</f>
        <v>0</v>
      </c>
    </row>
    <row r="10" spans="1:6" ht="15.75" thickBot="1">
      <c r="A10" s="665" t="s">
        <v>19</v>
      </c>
      <c r="B10" s="666"/>
      <c r="C10" s="667"/>
      <c r="D10" s="667"/>
      <c r="E10" s="667"/>
      <c r="F10" s="664">
        <f>SUM(C10:E10)</f>
        <v>0</v>
      </c>
    </row>
    <row r="11" spans="1:6" s="431" customFormat="1" ht="15" thickBot="1">
      <c r="A11" s="668" t="s">
        <v>20</v>
      </c>
      <c r="B11" s="669" t="s">
        <v>604</v>
      </c>
      <c r="C11" s="670">
        <f>SUM(C6:C10)</f>
        <v>0</v>
      </c>
      <c r="D11" s="670">
        <f>SUM(D6:D10)</f>
        <v>0</v>
      </c>
      <c r="E11" s="670">
        <f>SUM(E6:E10)</f>
        <v>0</v>
      </c>
      <c r="F11" s="671">
        <f>SUM(F6:F10)</f>
        <v>0</v>
      </c>
    </row>
  </sheetData>
  <sheetProtection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1/2017. 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Foszto.Gabriella</cp:lastModifiedBy>
  <cp:lastPrinted>2017-02-27T07:36:13Z</cp:lastPrinted>
  <dcterms:created xsi:type="dcterms:W3CDTF">1999-10-30T10:30:45Z</dcterms:created>
  <dcterms:modified xsi:type="dcterms:W3CDTF">2018-05-02T11:48:30Z</dcterms:modified>
  <cp:category/>
  <cp:version/>
  <cp:contentType/>
  <cp:contentStatus/>
</cp:coreProperties>
</file>